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amayanti\OneDrive - indikaenergy\Production\Monthly\"/>
    </mc:Choice>
  </mc:AlternateContent>
  <xr:revisionPtr revIDLastSave="0" documentId="13_ncr:1_{C82978B3-2D1F-40E2-AB20-2A63629A7925}" xr6:coauthVersionLast="47" xr6:coauthVersionMax="47" xr10:uidLastSave="{00000000-0000-0000-0000-000000000000}"/>
  <bookViews>
    <workbookView xWindow="-120" yWindow="-120" windowWidth="21840" windowHeight="13140" tabRatio="725" activeTab="2" xr2:uid="{00000000-000D-0000-FFFF-FFFF00000000}"/>
  </bookViews>
  <sheets>
    <sheet name="Cover" sheetId="12" r:id="rId1"/>
    <sheet name="Summary" sheetId="6" r:id="rId2"/>
    <sheet name="PAMA" sheetId="7" r:id="rId3"/>
    <sheet name="BIMA" sheetId="9" r:id="rId4"/>
    <sheet name="PETROSEA" sheetId="8" r:id="rId5"/>
    <sheet name="SIMS" sheetId="4" r:id="rId6"/>
    <sheet name="DUM" sheetId="14" r:id="rId7"/>
    <sheet name="KMI" sheetId="13" state="hidden" r:id="rId8"/>
  </sheets>
  <externalReferences>
    <externalReference r:id="rId9"/>
    <externalReference r:id="rId10"/>
  </externalReferences>
  <definedNames>
    <definedName name="\b" localSheetId="6">[1]계획서!#REF!</definedName>
    <definedName name="\b" localSheetId="7">[1]계획서!#REF!</definedName>
    <definedName name="\b">[1]계획서!#REF!</definedName>
    <definedName name="\d" localSheetId="6">[1]계획서!#REF!</definedName>
    <definedName name="\d" localSheetId="7">[1]계획서!#REF!</definedName>
    <definedName name="\d">[1]계획서!#REF!</definedName>
    <definedName name="\e" localSheetId="6">[1]계획서!#REF!</definedName>
    <definedName name="\e" localSheetId="7">[1]계획서!#REF!</definedName>
    <definedName name="\e">[1]계획서!#REF!</definedName>
    <definedName name="\f" localSheetId="6">'[1]98년차.XLS'!#REF!</definedName>
    <definedName name="\f" localSheetId="7">'[1]98년차.XLS'!#REF!</definedName>
    <definedName name="\f">'[1]98년차.XLS'!#REF!</definedName>
    <definedName name="\g" localSheetId="6">'[1]98년차.XLS'!#REF!</definedName>
    <definedName name="\g" localSheetId="7">'[1]98년차.XLS'!#REF!</definedName>
    <definedName name="\g">'[1]98년차.XLS'!#REF!</definedName>
    <definedName name="\h" localSheetId="6">'[1]98년차.XLS'!#REF!</definedName>
    <definedName name="\h" localSheetId="7">'[1]98년차.XLS'!#REF!</definedName>
    <definedName name="\h">'[1]98년차.XLS'!#REF!</definedName>
    <definedName name="\i" localSheetId="6">'[1]98년차.XLS'!#REF!</definedName>
    <definedName name="\i" localSheetId="7">'[1]98년차.XLS'!#REF!</definedName>
    <definedName name="\i">'[1]98년차.XLS'!#REF!</definedName>
    <definedName name="\j">#N/A</definedName>
    <definedName name="\k">#N/A</definedName>
    <definedName name="\l">#N/A</definedName>
    <definedName name="\n" localSheetId="6">'[1]98인원계획'!#REF!</definedName>
    <definedName name="\n" localSheetId="7">'[1]98인원계획'!#REF!</definedName>
    <definedName name="\n">'[1]98인원계획'!#REF!</definedName>
    <definedName name="\p">#N/A</definedName>
    <definedName name="\w" localSheetId="6">'[1]98인원계획'!#REF!</definedName>
    <definedName name="\w" localSheetId="7">'[1]98인원계획'!#REF!</definedName>
    <definedName name="\w">'[1]98인원계획'!#REF!</definedName>
    <definedName name="\x" localSheetId="6">'[1]98인건비'!#REF!</definedName>
    <definedName name="\x" localSheetId="7">'[1]98인건비'!#REF!</definedName>
    <definedName name="\x">'[1]98인건비'!#REF!</definedName>
    <definedName name="_6" localSheetId="6">'[1]98인원계획'!#REF!</definedName>
    <definedName name="_6" localSheetId="7">'[1]98인원계획'!#REF!</definedName>
    <definedName name="_6">'[1]98인원계획'!#REF!</definedName>
    <definedName name="_HOME__END__D__">#N/A</definedName>
    <definedName name="_J">#N/A</definedName>
    <definedName name="_Order2" hidden="1">255</definedName>
    <definedName name="APR">#N/A</definedName>
    <definedName name="AS" localSheetId="6">'[1]98인건비'!#REF!</definedName>
    <definedName name="AS" localSheetId="7">'[1]98인건비'!#REF!</definedName>
    <definedName name="AS">'[1]98인건비'!#REF!</definedName>
    <definedName name="CSALES02" localSheetId="6">[2]COSTSALES!#REF!</definedName>
    <definedName name="CSALES02" localSheetId="7">[2]COSTSALES!#REF!</definedName>
    <definedName name="CSALES02">[2]COSTSALES!#REF!</definedName>
    <definedName name="CSALES03" localSheetId="6">[2]COSTSALES!#REF!</definedName>
    <definedName name="CSALES03" localSheetId="7">[2]COSTSALES!#REF!</definedName>
    <definedName name="CSALES03">[2]COSTSALES!#REF!</definedName>
    <definedName name="CSALES04" localSheetId="6">[2]COSTSALES!#REF!</definedName>
    <definedName name="CSALES04" localSheetId="7">[2]COSTSALES!#REF!</definedName>
    <definedName name="CSALES04">[2]COSTSALES!#REF!</definedName>
    <definedName name="CSALES05" localSheetId="6">[2]COSTSALES!#REF!</definedName>
    <definedName name="CSALES05" localSheetId="7">[2]COSTSALES!#REF!</definedName>
    <definedName name="CSALES05">[2]COSTSALES!#REF!</definedName>
    <definedName name="CSALES06" localSheetId="6">[2]COSTSALES!#REF!</definedName>
    <definedName name="CSALES06" localSheetId="7">[2]COSTSALES!#REF!</definedName>
    <definedName name="CSALES06">[2]COSTSALES!#REF!</definedName>
    <definedName name="CSALES07" localSheetId="6">[2]COSTSALES!#REF!</definedName>
    <definedName name="CSALES07" localSheetId="7">[2]COSTSALES!#REF!</definedName>
    <definedName name="CSALES07">[2]COSTSALES!#REF!</definedName>
    <definedName name="CSALES08" localSheetId="6">[2]COSTSALES!#REF!</definedName>
    <definedName name="CSALES08" localSheetId="7">[2]COSTSALES!#REF!</definedName>
    <definedName name="CSALES08">[2]COSTSALES!#REF!</definedName>
    <definedName name="CSALES09" localSheetId="6">[2]COSTSALES!#REF!</definedName>
    <definedName name="CSALES09" localSheetId="7">[2]COSTSALES!#REF!</definedName>
    <definedName name="CSALES09">[2]COSTSALES!#REF!</definedName>
    <definedName name="CSALES10" localSheetId="6">[2]COSTSALES!#REF!</definedName>
    <definedName name="CSALES10" localSheetId="7">[2]COSTSALES!#REF!</definedName>
    <definedName name="CSALES10">[2]COSTSALES!#REF!</definedName>
    <definedName name="CSALES11" localSheetId="6">[2]COSTSALES!#REF!</definedName>
    <definedName name="CSALES11" localSheetId="7">[2]COSTSALES!#REF!</definedName>
    <definedName name="CSALES11">[2]COSTSALES!#REF!</definedName>
    <definedName name="CSALES12" localSheetId="6">[2]COSTSALES!#REF!</definedName>
    <definedName name="CSALES12" localSheetId="7">[2]COSTSALES!#REF!</definedName>
    <definedName name="CSALES12">[2]COSTSALES!#REF!</definedName>
    <definedName name="d">#N/A</definedName>
    <definedName name="_xlnm.Database" localSheetId="6">#REF!</definedName>
    <definedName name="_xlnm.Database" localSheetId="7">#REF!</definedName>
    <definedName name="_xlnm.Database">#REF!</definedName>
    <definedName name="djfl">#N/A</definedName>
    <definedName name="Jul">#N/A</definedName>
    <definedName name="MCOST2">[2]MCOST1!$A$64:$W$124</definedName>
    <definedName name="_xlnm.Print_Area" localSheetId="3">BIMA!$A$1:$R$158</definedName>
    <definedName name="_xlnm.Print_Area" localSheetId="0">Cover!$A$1:$H$42</definedName>
    <definedName name="_xlnm.Print_Area" localSheetId="6">DUM!$A$1:$R$52</definedName>
    <definedName name="_xlnm.Print_Area" localSheetId="7">KMI!$A$1:$R$52</definedName>
    <definedName name="_xlnm.Print_Area" localSheetId="2">PAMA!$A$1:$R$552</definedName>
    <definedName name="_xlnm.Print_Area" localSheetId="4">PETROSEA!$A$1:$R$314</definedName>
    <definedName name="_xlnm.Print_Area" localSheetId="5">SIMS!$A$1:$R$166</definedName>
    <definedName name="_xlnm.Print_Area" localSheetId="1">Summary!$A$1:$T$220</definedName>
    <definedName name="_xlnm.Print_Titles" localSheetId="1">Summary!$1:$5</definedName>
    <definedName name="salah3">#N/A</definedName>
    <definedName name="ssss">#N/A</definedName>
    <definedName name="ssssss" localSheetId="6">#REF!</definedName>
    <definedName name="ssssss" localSheetId="7">#REF!</definedName>
    <definedName name="ssssss">#REF!</definedName>
    <definedName name="sssssss">#N/A</definedName>
    <definedName name="test1">#N/A</definedName>
    <definedName name="test10">#N/A</definedName>
    <definedName name="test3">#N/A</definedName>
    <definedName name="testy">#N/A</definedName>
    <definedName name="잉2" localSheetId="6">#REF!</definedName>
    <definedName name="잉2" localSheetId="7">#REF!</definedName>
    <definedName name="잉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8" l="1"/>
  <c r="B67" i="8"/>
  <c r="B65" i="8"/>
  <c r="P142" i="6"/>
  <c r="H18" i="6" s="1"/>
  <c r="O141" i="6"/>
  <c r="R36" i="6"/>
  <c r="B153" i="4" l="1"/>
  <c r="B147" i="4"/>
  <c r="B139" i="4"/>
  <c r="B129" i="4"/>
  <c r="B125" i="9"/>
  <c r="B155" i="7"/>
  <c r="B95" i="7"/>
  <c r="B119" i="7"/>
  <c r="B115" i="7"/>
  <c r="Q549" i="7"/>
  <c r="Q548" i="7"/>
  <c r="B329" i="7"/>
  <c r="B327" i="7"/>
  <c r="B311" i="7"/>
  <c r="B177" i="7"/>
  <c r="B175" i="7"/>
  <c r="B141" i="7"/>
  <c r="B139" i="7"/>
  <c r="B66" i="9"/>
  <c r="B49" i="9"/>
  <c r="B41" i="9"/>
  <c r="B35" i="9"/>
  <c r="B25" i="9"/>
  <c r="B19" i="9"/>
  <c r="B13" i="9"/>
  <c r="Q147" i="9"/>
  <c r="Q149" i="9"/>
  <c r="Q151" i="9"/>
  <c r="Q153" i="9"/>
  <c r="Q155" i="9"/>
  <c r="Q300" i="8"/>
  <c r="R299" i="8" s="1"/>
  <c r="Q296" i="8"/>
  <c r="R295" i="8" s="1"/>
  <c r="Q294" i="8"/>
  <c r="R293" i="8" s="1"/>
  <c r="Q292" i="8"/>
  <c r="R291" i="8" s="1"/>
  <c r="Q290" i="8"/>
  <c r="R289" i="8" s="1"/>
  <c r="Q288" i="8"/>
  <c r="R287" i="8" s="1"/>
  <c r="Q286" i="8"/>
  <c r="R285" i="8" s="1"/>
  <c r="Q284" i="8"/>
  <c r="R283" i="8" s="1"/>
  <c r="Q280" i="8"/>
  <c r="R279" i="8" s="1"/>
  <c r="Q282" i="8"/>
  <c r="R281" i="8" s="1"/>
  <c r="Q278" i="8"/>
  <c r="R277" i="8" s="1"/>
  <c r="Q276" i="8"/>
  <c r="R275" i="8" s="1"/>
  <c r="Q272" i="8"/>
  <c r="R271" i="8" s="1"/>
  <c r="Q270" i="8"/>
  <c r="R269" i="8" s="1"/>
  <c r="Q268" i="8"/>
  <c r="R267" i="8" s="1"/>
  <c r="Q266" i="8"/>
  <c r="R265" i="8" s="1"/>
  <c r="Q264" i="8"/>
  <c r="R263" i="8" s="1"/>
  <c r="Q262" i="8"/>
  <c r="R261" i="8" s="1"/>
  <c r="Q260" i="8"/>
  <c r="R259" i="8" s="1"/>
  <c r="Q299" i="8"/>
  <c r="Q295" i="8"/>
  <c r="Q293" i="8"/>
  <c r="Q291" i="8"/>
  <c r="Q289" i="8"/>
  <c r="Q287" i="8"/>
  <c r="Q285" i="8"/>
  <c r="Q283" i="8"/>
  <c r="Q281" i="8"/>
  <c r="Q279" i="8"/>
  <c r="Q277" i="8"/>
  <c r="Q275" i="8"/>
  <c r="Q271" i="8"/>
  <c r="Q269" i="8"/>
  <c r="Q267" i="8"/>
  <c r="Q265" i="8"/>
  <c r="Q263" i="8"/>
  <c r="Q261" i="8"/>
  <c r="R262" i="8" s="1"/>
  <c r="Q259" i="8"/>
  <c r="R260" i="8" s="1"/>
  <c r="B167" i="8" l="1"/>
  <c r="R156" i="9"/>
  <c r="Q156" i="9"/>
  <c r="R155" i="9" s="1"/>
  <c r="Q489" i="7"/>
  <c r="Q488" i="7"/>
  <c r="D142" i="6"/>
  <c r="B142" i="6"/>
  <c r="D141" i="6"/>
  <c r="B141" i="6"/>
  <c r="F147" i="6"/>
  <c r="F146" i="6"/>
  <c r="F144" i="6"/>
  <c r="R56" i="6"/>
  <c r="B396" i="7" l="1"/>
  <c r="P299" i="8" l="1"/>
  <c r="P297" i="8"/>
  <c r="P295" i="8"/>
  <c r="P293" i="8"/>
  <c r="P291" i="8"/>
  <c r="P289" i="8"/>
  <c r="P281" i="8"/>
  <c r="P279" i="8"/>
  <c r="I37" i="6" l="1"/>
  <c r="I58" i="6"/>
  <c r="K24" i="6" l="1"/>
  <c r="K20" i="6"/>
  <c r="B56" i="6" l="1"/>
  <c r="B55" i="6"/>
  <c r="B35" i="6"/>
  <c r="B34" i="6"/>
  <c r="R33" i="6"/>
  <c r="D54" i="6"/>
  <c r="O157" i="9"/>
  <c r="O158" i="9" s="1"/>
  <c r="N157" i="9"/>
  <c r="N158" i="9" s="1"/>
  <c r="M157" i="9"/>
  <c r="L157" i="9"/>
  <c r="K157" i="9"/>
  <c r="K158" i="9" s="1"/>
  <c r="J157" i="9"/>
  <c r="J158" i="9" s="1"/>
  <c r="I157" i="9"/>
  <c r="I158" i="9" s="1"/>
  <c r="H157" i="9"/>
  <c r="H158" i="9" s="1"/>
  <c r="G157" i="9"/>
  <c r="G158" i="9" s="1"/>
  <c r="F157" i="9"/>
  <c r="F158" i="9" s="1"/>
  <c r="M158" i="9"/>
  <c r="L158" i="9"/>
  <c r="E157" i="9"/>
  <c r="E158" i="9" s="1"/>
  <c r="N104" i="9"/>
  <c r="N105" i="9" s="1"/>
  <c r="M104" i="9"/>
  <c r="M105" i="9" s="1"/>
  <c r="L104" i="9"/>
  <c r="L105" i="9" s="1"/>
  <c r="K104" i="9"/>
  <c r="K105" i="9" s="1"/>
  <c r="J104" i="9"/>
  <c r="J105" i="9" s="1"/>
  <c r="I104" i="9"/>
  <c r="I105" i="9" s="1"/>
  <c r="H104" i="9"/>
  <c r="H105" i="9" s="1"/>
  <c r="G104" i="9"/>
  <c r="G105" i="9" s="1"/>
  <c r="F104" i="9"/>
  <c r="F105" i="9" s="1"/>
  <c r="E104" i="9"/>
  <c r="E105" i="9" s="1"/>
  <c r="N51" i="9"/>
  <c r="N52" i="9" s="1"/>
  <c r="M51" i="9"/>
  <c r="M52" i="9" s="1"/>
  <c r="L51" i="9"/>
  <c r="L52" i="9" s="1"/>
  <c r="K51" i="9"/>
  <c r="K52" i="9" s="1"/>
  <c r="J51" i="9"/>
  <c r="J52" i="9" s="1"/>
  <c r="I51" i="9"/>
  <c r="I52" i="9" s="1"/>
  <c r="H51" i="9"/>
  <c r="H52" i="9" s="1"/>
  <c r="G51" i="9"/>
  <c r="G52" i="9" s="1"/>
  <c r="F51" i="9"/>
  <c r="F52" i="9" s="1"/>
  <c r="E51" i="9"/>
  <c r="E52" i="9" s="1"/>
  <c r="Q154" i="9"/>
  <c r="R153" i="9" s="1"/>
  <c r="P154" i="9"/>
  <c r="R154" i="9"/>
  <c r="P153" i="9"/>
  <c r="Q152" i="9"/>
  <c r="R151" i="9" s="1"/>
  <c r="P152" i="9"/>
  <c r="R152" i="9"/>
  <c r="P151" i="9"/>
  <c r="Q150" i="9"/>
  <c r="R149" i="9" s="1"/>
  <c r="P150" i="9"/>
  <c r="R150" i="9"/>
  <c r="P149" i="9"/>
  <c r="P97" i="9"/>
  <c r="P96" i="9"/>
  <c r="P101" i="9"/>
  <c r="P100" i="9"/>
  <c r="P99" i="9"/>
  <c r="P98" i="9"/>
  <c r="P48" i="9"/>
  <c r="P47" i="9"/>
  <c r="P46" i="9"/>
  <c r="P45" i="9"/>
  <c r="J18" i="6" l="1"/>
  <c r="G18" i="6"/>
  <c r="I18" i="6" s="1"/>
  <c r="E139" i="6"/>
  <c r="D139" i="6"/>
  <c r="C139" i="6"/>
  <c r="B139" i="6"/>
  <c r="O532" i="7"/>
  <c r="O533" i="7" s="1"/>
  <c r="N532" i="7"/>
  <c r="N533" i="7" s="1"/>
  <c r="M532" i="7"/>
  <c r="M533" i="7" s="1"/>
  <c r="L532" i="7"/>
  <c r="L533" i="7" s="1"/>
  <c r="K532" i="7"/>
  <c r="K533" i="7" s="1"/>
  <c r="J532" i="7"/>
  <c r="J533" i="7" s="1"/>
  <c r="I532" i="7"/>
  <c r="I533" i="7" s="1"/>
  <c r="H532" i="7"/>
  <c r="H533" i="7" s="1"/>
  <c r="G532" i="7"/>
  <c r="G533" i="7" s="1"/>
  <c r="F532" i="7"/>
  <c r="F533" i="7" s="1"/>
  <c r="E532" i="7"/>
  <c r="E533" i="7" s="1"/>
  <c r="P531" i="7"/>
  <c r="P530" i="7"/>
  <c r="C530" i="7"/>
  <c r="B530" i="7"/>
  <c r="Q529" i="7"/>
  <c r="P529" i="7"/>
  <c r="R528" i="7"/>
  <c r="Q528" i="7"/>
  <c r="R529" i="7" s="1"/>
  <c r="P528" i="7"/>
  <c r="Q527" i="7"/>
  <c r="R526" i="7" s="1"/>
  <c r="P527" i="7"/>
  <c r="Q526" i="7"/>
  <c r="R527" i="7" s="1"/>
  <c r="P526" i="7"/>
  <c r="C526" i="7"/>
  <c r="Q525" i="7"/>
  <c r="R524" i="7" s="1"/>
  <c r="P525" i="7"/>
  <c r="Q524" i="7"/>
  <c r="R525" i="7" s="1"/>
  <c r="P524" i="7"/>
  <c r="Q523" i="7"/>
  <c r="R522" i="7" s="1"/>
  <c r="P523" i="7"/>
  <c r="Q522" i="7"/>
  <c r="R523" i="7" s="1"/>
  <c r="P522" i="7"/>
  <c r="Q521" i="7"/>
  <c r="R520" i="7" s="1"/>
  <c r="P521" i="7"/>
  <c r="Q520" i="7"/>
  <c r="R521" i="7" s="1"/>
  <c r="P520" i="7"/>
  <c r="Q519" i="7"/>
  <c r="R518" i="7" s="1"/>
  <c r="P519" i="7"/>
  <c r="Q518" i="7"/>
  <c r="P518" i="7"/>
  <c r="Q517" i="7"/>
  <c r="R516" i="7" s="1"/>
  <c r="P517" i="7"/>
  <c r="Q516" i="7"/>
  <c r="R517" i="7" s="1"/>
  <c r="P516" i="7"/>
  <c r="O355" i="7"/>
  <c r="O356" i="7" s="1"/>
  <c r="N355" i="7"/>
  <c r="N356" i="7" s="1"/>
  <c r="M355" i="7"/>
  <c r="M356" i="7" s="1"/>
  <c r="L355" i="7"/>
  <c r="L356" i="7" s="1"/>
  <c r="K355" i="7"/>
  <c r="K356" i="7" s="1"/>
  <c r="J355" i="7"/>
  <c r="J356" i="7" s="1"/>
  <c r="I355" i="7"/>
  <c r="I356" i="7" s="1"/>
  <c r="H355" i="7"/>
  <c r="H356" i="7" s="1"/>
  <c r="G355" i="7"/>
  <c r="F355" i="7"/>
  <c r="F356" i="7" s="1"/>
  <c r="E355" i="7"/>
  <c r="E356" i="7" s="1"/>
  <c r="P354" i="7"/>
  <c r="P353" i="7"/>
  <c r="P352" i="7"/>
  <c r="P351" i="7"/>
  <c r="P348" i="7"/>
  <c r="P347" i="7"/>
  <c r="P346" i="7"/>
  <c r="P345" i="7"/>
  <c r="P344" i="7"/>
  <c r="P343" i="7"/>
  <c r="P342" i="7"/>
  <c r="P341" i="7"/>
  <c r="P340" i="7"/>
  <c r="P339" i="7"/>
  <c r="O167" i="7"/>
  <c r="O168" i="7" s="1"/>
  <c r="N167" i="7"/>
  <c r="N168" i="7" s="1"/>
  <c r="M167" i="7"/>
  <c r="M168" i="7" s="1"/>
  <c r="L167" i="7"/>
  <c r="L168" i="7" s="1"/>
  <c r="K167" i="7"/>
  <c r="K168" i="7" s="1"/>
  <c r="J167" i="7"/>
  <c r="J168" i="7" s="1"/>
  <c r="I167" i="7"/>
  <c r="I168" i="7" s="1"/>
  <c r="H167" i="7"/>
  <c r="H168" i="7" s="1"/>
  <c r="G167" i="7"/>
  <c r="F167" i="7"/>
  <c r="F168" i="7" s="1"/>
  <c r="E167" i="7"/>
  <c r="E168" i="7" s="1"/>
  <c r="P166" i="7"/>
  <c r="P165" i="7"/>
  <c r="P164" i="7"/>
  <c r="P163" i="7"/>
  <c r="P160" i="7"/>
  <c r="P159" i="7"/>
  <c r="P158" i="7"/>
  <c r="P157" i="7"/>
  <c r="P156" i="7"/>
  <c r="P155" i="7"/>
  <c r="P154" i="7"/>
  <c r="P153" i="7"/>
  <c r="P152" i="7"/>
  <c r="P151" i="7"/>
  <c r="R519" i="7" l="1"/>
  <c r="C142" i="6" s="1"/>
  <c r="C141" i="6"/>
  <c r="P532" i="7"/>
  <c r="Q532" i="7"/>
  <c r="P533" i="7"/>
  <c r="Q530" i="7"/>
  <c r="R531" i="7" s="1"/>
  <c r="G356" i="7"/>
  <c r="P355" i="7" s="1"/>
  <c r="G168" i="7"/>
  <c r="P168" i="7" s="1"/>
  <c r="P356" i="7" l="1"/>
  <c r="R533" i="7"/>
  <c r="Q531" i="7"/>
  <c r="R530" i="7" s="1"/>
  <c r="Q533" i="7"/>
  <c r="R532" i="7" s="1"/>
  <c r="P167" i="7"/>
  <c r="Q297" i="8" l="1"/>
  <c r="Q273" i="8"/>
  <c r="Q148" i="9"/>
  <c r="R147" i="9" s="1"/>
  <c r="Q146" i="9"/>
  <c r="R145" i="9" s="1"/>
  <c r="Q144" i="9"/>
  <c r="R143" i="9" s="1"/>
  <c r="Q142" i="9"/>
  <c r="R141" i="9" s="1"/>
  <c r="Q140" i="9"/>
  <c r="R139" i="9" s="1"/>
  <c r="Q138" i="9"/>
  <c r="R137" i="9" s="1"/>
  <c r="Q136" i="9"/>
  <c r="R135" i="9" s="1"/>
  <c r="Q134" i="9"/>
  <c r="R133" i="9" s="1"/>
  <c r="Q132" i="9"/>
  <c r="R131" i="9" s="1"/>
  <c r="Q130" i="9"/>
  <c r="R129" i="9" s="1"/>
  <c r="Q128" i="9"/>
  <c r="R127" i="9" s="1"/>
  <c r="Q126" i="9"/>
  <c r="R125" i="9" s="1"/>
  <c r="Q124" i="9"/>
  <c r="R123" i="9" s="1"/>
  <c r="Q122" i="9"/>
  <c r="R121" i="9" s="1"/>
  <c r="Q120" i="9"/>
  <c r="R119" i="9" s="1"/>
  <c r="Q118" i="9"/>
  <c r="R117" i="9" s="1"/>
  <c r="Q116" i="9"/>
  <c r="R115" i="9" s="1"/>
  <c r="Q114" i="9"/>
  <c r="R113" i="9" s="1"/>
  <c r="R148" i="9"/>
  <c r="Q145" i="9"/>
  <c r="R146" i="9" s="1"/>
  <c r="Q143" i="9"/>
  <c r="R144" i="9" s="1"/>
  <c r="Q141" i="9"/>
  <c r="R142" i="9" s="1"/>
  <c r="Q139" i="9"/>
  <c r="R140" i="9" s="1"/>
  <c r="Q137" i="9"/>
  <c r="R138" i="9" s="1"/>
  <c r="Q135" i="9"/>
  <c r="R136" i="9" s="1"/>
  <c r="Q133" i="9"/>
  <c r="R134" i="9" s="1"/>
  <c r="Q131" i="9"/>
  <c r="R132" i="9" s="1"/>
  <c r="Q129" i="9"/>
  <c r="R130" i="9" s="1"/>
  <c r="Q127" i="9"/>
  <c r="R128" i="9" s="1"/>
  <c r="Q125" i="9"/>
  <c r="R126" i="9" s="1"/>
  <c r="Q123" i="9"/>
  <c r="R124" i="9" s="1"/>
  <c r="Q121" i="9"/>
  <c r="R122" i="9" s="1"/>
  <c r="Q119" i="9"/>
  <c r="R120" i="9" s="1"/>
  <c r="Q117" i="9"/>
  <c r="R118" i="9" s="1"/>
  <c r="Q115" i="9"/>
  <c r="R116" i="9" s="1"/>
  <c r="Q113" i="9"/>
  <c r="R114" i="9" s="1"/>
  <c r="Q112" i="9"/>
  <c r="R111" i="9" s="1"/>
  <c r="Q111" i="9"/>
  <c r="R112" i="9" s="1"/>
  <c r="Q541" i="7"/>
  <c r="R540" i="7" s="1"/>
  <c r="Q539" i="7"/>
  <c r="R538" i="7" s="1"/>
  <c r="Q537" i="7"/>
  <c r="R536" i="7" s="1"/>
  <c r="Q540" i="7"/>
  <c r="R541" i="7" s="1"/>
  <c r="Q538" i="7"/>
  <c r="R539" i="7" s="1"/>
  <c r="Q536" i="7"/>
  <c r="R537" i="7" s="1"/>
  <c r="Q509" i="7"/>
  <c r="R508" i="7" s="1"/>
  <c r="Q507" i="7"/>
  <c r="R506" i="7" s="1"/>
  <c r="Q505" i="7"/>
  <c r="R504" i="7" s="1"/>
  <c r="Q503" i="7"/>
  <c r="Q501" i="7"/>
  <c r="R500" i="7" s="1"/>
  <c r="R502" i="7"/>
  <c r="Q508" i="7"/>
  <c r="Q506" i="7"/>
  <c r="R507" i="7" s="1"/>
  <c r="Q504" i="7"/>
  <c r="R505" i="7" s="1"/>
  <c r="Q502" i="7"/>
  <c r="R503" i="7" s="1"/>
  <c r="Q500" i="7"/>
  <c r="R501" i="7" s="1"/>
  <c r="Q477" i="7"/>
  <c r="R476" i="7" s="1"/>
  <c r="Q475" i="7"/>
  <c r="R474" i="7" s="1"/>
  <c r="Q476" i="7"/>
  <c r="R477" i="7" s="1"/>
  <c r="Q474" i="7"/>
  <c r="R475" i="7" s="1"/>
  <c r="Q473" i="7"/>
  <c r="R472" i="7" s="1"/>
  <c r="Q472" i="7"/>
  <c r="R473" i="7" s="1"/>
  <c r="R509" i="7" l="1"/>
  <c r="G136" i="6" s="1"/>
  <c r="G135" i="6"/>
  <c r="Q458" i="7"/>
  <c r="R459" i="7" s="1"/>
  <c r="Q467" i="7"/>
  <c r="R466" i="7" s="1"/>
  <c r="Q465" i="7"/>
  <c r="Q463" i="7"/>
  <c r="R462" i="7" s="1"/>
  <c r="Q461" i="7"/>
  <c r="R460" i="7" s="1"/>
  <c r="Q459" i="7"/>
  <c r="R458" i="7" s="1"/>
  <c r="R464" i="7"/>
  <c r="Q466" i="7"/>
  <c r="R467" i="7" s="1"/>
  <c r="Q464" i="7"/>
  <c r="R465" i="7" s="1"/>
  <c r="Q462" i="7"/>
  <c r="R463" i="7" s="1"/>
  <c r="Q460" i="7"/>
  <c r="R461" i="7" s="1"/>
  <c r="Q457" i="7" l="1"/>
  <c r="R456" i="7" s="1"/>
  <c r="Q456" i="7"/>
  <c r="R457" i="7" s="1"/>
  <c r="B9" i="4" l="1"/>
  <c r="R55" i="6" l="1"/>
  <c r="P111" i="9" l="1"/>
  <c r="B287" i="7"/>
  <c r="B51" i="8" l="1"/>
  <c r="B153" i="8" s="1"/>
  <c r="B82" i="4"/>
  <c r="B66" i="4"/>
  <c r="B68" i="4" s="1"/>
  <c r="B70" i="4" s="1"/>
  <c r="B72" i="4" s="1"/>
  <c r="B74" i="4" s="1"/>
  <c r="B76" i="4" s="1"/>
  <c r="B78" i="4" s="1"/>
  <c r="B80" i="4" s="1"/>
  <c r="B64" i="4"/>
  <c r="B62" i="4"/>
  <c r="B113" i="9"/>
  <c r="B115" i="9" s="1"/>
  <c r="B117" i="9" s="1"/>
  <c r="B119" i="9" s="1"/>
  <c r="B121" i="9" s="1"/>
  <c r="B123" i="9" s="1"/>
  <c r="P156" i="9"/>
  <c r="P155" i="9"/>
  <c r="H208" i="6"/>
  <c r="H205" i="6"/>
  <c r="G205" i="6"/>
  <c r="K182" i="6"/>
  <c r="J182" i="6"/>
  <c r="I182" i="6"/>
  <c r="H182" i="6"/>
  <c r="G182" i="6"/>
  <c r="F182" i="6"/>
  <c r="E144" i="6"/>
  <c r="D144" i="6"/>
  <c r="C144" i="6"/>
  <c r="B144" i="6"/>
  <c r="M127" i="6"/>
  <c r="L127" i="6"/>
  <c r="K127" i="6"/>
  <c r="J127" i="6"/>
  <c r="I127" i="6"/>
  <c r="L104" i="6"/>
  <c r="K104" i="6"/>
  <c r="J104" i="6"/>
  <c r="I104" i="6"/>
  <c r="H104" i="6"/>
  <c r="G104" i="6"/>
  <c r="F104" i="6"/>
  <c r="E104" i="6"/>
  <c r="N496" i="7"/>
  <c r="N497" i="7" s="1"/>
  <c r="M496" i="7"/>
  <c r="M497" i="7" s="1"/>
  <c r="L496" i="7"/>
  <c r="L497" i="7" s="1"/>
  <c r="K496" i="7"/>
  <c r="K497" i="7" s="1"/>
  <c r="J496" i="7"/>
  <c r="J497" i="7" s="1"/>
  <c r="I496" i="7"/>
  <c r="I497" i="7" s="1"/>
  <c r="H496" i="7"/>
  <c r="H497" i="7" s="1"/>
  <c r="G496" i="7"/>
  <c r="G497" i="7" s="1"/>
  <c r="F496" i="7"/>
  <c r="F497" i="7" s="1"/>
  <c r="E496" i="7"/>
  <c r="E497" i="7" s="1"/>
  <c r="O496" i="7"/>
  <c r="O497" i="7" s="1"/>
  <c r="M131" i="7"/>
  <c r="M132" i="7" s="1"/>
  <c r="L131" i="7"/>
  <c r="L132" i="7" s="1"/>
  <c r="K131" i="7"/>
  <c r="K132" i="7" s="1"/>
  <c r="J131" i="7"/>
  <c r="J132" i="7" s="1"/>
  <c r="I131" i="7"/>
  <c r="I132" i="7" s="1"/>
  <c r="H131" i="7"/>
  <c r="H132" i="7" s="1"/>
  <c r="G131" i="7"/>
  <c r="G132" i="7" s="1"/>
  <c r="F131" i="7"/>
  <c r="F132" i="7" s="1"/>
  <c r="E131" i="7"/>
  <c r="E132" i="7" s="1"/>
  <c r="N131" i="7"/>
  <c r="N132" i="7" s="1"/>
  <c r="Q415" i="7"/>
  <c r="R414" i="7" s="1"/>
  <c r="Q414" i="7"/>
  <c r="R415" i="7" s="1"/>
  <c r="N107" i="6" s="1"/>
  <c r="Q413" i="7"/>
  <c r="R412" i="7" s="1"/>
  <c r="Q412" i="7"/>
  <c r="R413" i="7" s="1"/>
  <c r="M107" i="6" s="1"/>
  <c r="Q411" i="7"/>
  <c r="R410" i="7" s="1"/>
  <c r="Q410" i="7"/>
  <c r="R411" i="7" s="1"/>
  <c r="L107" i="6" s="1"/>
  <c r="Q409" i="7"/>
  <c r="R408" i="7" s="1"/>
  <c r="Q408" i="7"/>
  <c r="R409" i="7" s="1"/>
  <c r="K107" i="6" s="1"/>
  <c r="Q407" i="7"/>
  <c r="R406" i="7" s="1"/>
  <c r="Q406" i="7"/>
  <c r="R407" i="7" s="1"/>
  <c r="J107" i="6" s="1"/>
  <c r="Q405" i="7"/>
  <c r="R404" i="7" s="1"/>
  <c r="Q404" i="7"/>
  <c r="R405" i="7" s="1"/>
  <c r="I107" i="6" s="1"/>
  <c r="Q403" i="7"/>
  <c r="R402" i="7" s="1"/>
  <c r="Q402" i="7"/>
  <c r="H106" i="6" s="1"/>
  <c r="Q401" i="7"/>
  <c r="R400" i="7" s="1"/>
  <c r="Q400" i="7"/>
  <c r="R401" i="7" s="1"/>
  <c r="G107" i="6" s="1"/>
  <c r="Q399" i="7"/>
  <c r="R398" i="7" s="1"/>
  <c r="Q398" i="7"/>
  <c r="R399" i="7" s="1"/>
  <c r="F107" i="6" s="1"/>
  <c r="Q397" i="7"/>
  <c r="R396" i="7" s="1"/>
  <c r="Q396" i="7"/>
  <c r="R397" i="7" s="1"/>
  <c r="E107" i="6" s="1"/>
  <c r="Q395" i="7"/>
  <c r="R394" i="7" s="1"/>
  <c r="Q394" i="7"/>
  <c r="R395" i="7" s="1"/>
  <c r="Q393" i="7"/>
  <c r="R392" i="7" s="1"/>
  <c r="Q392" i="7"/>
  <c r="R393" i="7" s="1"/>
  <c r="Q391" i="7"/>
  <c r="R390" i="7" s="1"/>
  <c r="Q390" i="7"/>
  <c r="R391" i="7" s="1"/>
  <c r="Q312" i="8"/>
  <c r="R311" i="8" s="1"/>
  <c r="Q311" i="8"/>
  <c r="R312" i="8" s="1"/>
  <c r="F191" i="6" s="1"/>
  <c r="Q310" i="8"/>
  <c r="R309" i="8" s="1"/>
  <c r="Q309" i="8"/>
  <c r="R310" i="8" s="1"/>
  <c r="Q308" i="8"/>
  <c r="R307" i="8" s="1"/>
  <c r="Q307" i="8"/>
  <c r="R308" i="8" s="1"/>
  <c r="Q306" i="8"/>
  <c r="R305" i="8" s="1"/>
  <c r="Q305" i="8"/>
  <c r="R306" i="8" s="1"/>
  <c r="Q304" i="8"/>
  <c r="R303" i="8" s="1"/>
  <c r="Q303" i="8"/>
  <c r="R304" i="8" s="1"/>
  <c r="K184" i="6"/>
  <c r="Q298" i="8"/>
  <c r="R297" i="8" s="1"/>
  <c r="R298" i="8"/>
  <c r="J185" i="6" s="1"/>
  <c r="R296" i="8"/>
  <c r="I185" i="6" s="1"/>
  <c r="R294" i="8"/>
  <c r="H185" i="6" s="1"/>
  <c r="R292" i="8"/>
  <c r="R290" i="8"/>
  <c r="R288" i="8"/>
  <c r="R286" i="8"/>
  <c r="R284" i="8"/>
  <c r="R282" i="8"/>
  <c r="R280" i="8"/>
  <c r="R278" i="8"/>
  <c r="R276" i="8"/>
  <c r="Q274" i="8"/>
  <c r="R273" i="8" s="1"/>
  <c r="R274" i="8"/>
  <c r="R272" i="8"/>
  <c r="R270" i="8"/>
  <c r="R268" i="8"/>
  <c r="R266" i="8"/>
  <c r="R264" i="8"/>
  <c r="G185" i="6"/>
  <c r="F185" i="6"/>
  <c r="Q162" i="4"/>
  <c r="R161" i="4" s="1"/>
  <c r="Q161" i="4"/>
  <c r="R162" i="4" s="1"/>
  <c r="Q160" i="4"/>
  <c r="R159" i="4" s="1"/>
  <c r="Q159" i="4"/>
  <c r="R160" i="4" s="1"/>
  <c r="Q158" i="4"/>
  <c r="R157" i="4" s="1"/>
  <c r="Q157" i="4"/>
  <c r="R158" i="4" s="1"/>
  <c r="Q156" i="4"/>
  <c r="R155" i="4" s="1"/>
  <c r="Q155" i="4"/>
  <c r="R156" i="4" s="1"/>
  <c r="Q154" i="4"/>
  <c r="R153" i="4" s="1"/>
  <c r="Q153" i="4"/>
  <c r="R154" i="4" s="1"/>
  <c r="Q152" i="4"/>
  <c r="R151" i="4" s="1"/>
  <c r="Q151" i="4"/>
  <c r="R152" i="4" s="1"/>
  <c r="Q150" i="4"/>
  <c r="R149" i="4" s="1"/>
  <c r="Q149" i="4"/>
  <c r="R150" i="4" s="1"/>
  <c r="Q148" i="4"/>
  <c r="R147" i="4" s="1"/>
  <c r="Q147" i="4"/>
  <c r="R148" i="4" s="1"/>
  <c r="Q146" i="4"/>
  <c r="R145" i="4" s="1"/>
  <c r="Q145" i="4"/>
  <c r="R146" i="4" s="1"/>
  <c r="Q144" i="4"/>
  <c r="R143" i="4" s="1"/>
  <c r="Q143" i="4"/>
  <c r="R144" i="4" s="1"/>
  <c r="Q142" i="4"/>
  <c r="R141" i="4" s="1"/>
  <c r="Q141" i="4"/>
  <c r="R142" i="4" s="1"/>
  <c r="Q140" i="4"/>
  <c r="R139" i="4" s="1"/>
  <c r="Q139" i="4"/>
  <c r="R140" i="4" s="1"/>
  <c r="Q138" i="4"/>
  <c r="R137" i="4" s="1"/>
  <c r="Q137" i="4"/>
  <c r="R138" i="4" s="1"/>
  <c r="Q136" i="4"/>
  <c r="R135" i="4" s="1"/>
  <c r="Q135" i="4"/>
  <c r="R136" i="4" s="1"/>
  <c r="Q134" i="4"/>
  <c r="R133" i="4" s="1"/>
  <c r="Q133" i="4"/>
  <c r="R134" i="4" s="1"/>
  <c r="Q132" i="4"/>
  <c r="R131" i="4" s="1"/>
  <c r="Q131" i="4"/>
  <c r="R132" i="4" s="1"/>
  <c r="Q130" i="4"/>
  <c r="R129" i="4" s="1"/>
  <c r="Q129" i="4"/>
  <c r="R130" i="4" s="1"/>
  <c r="Q128" i="4"/>
  <c r="R127" i="4" s="1"/>
  <c r="Q127" i="4"/>
  <c r="R128" i="4" s="1"/>
  <c r="Q126" i="4"/>
  <c r="R125" i="4" s="1"/>
  <c r="Q125" i="4"/>
  <c r="R126" i="4" s="1"/>
  <c r="Q124" i="4"/>
  <c r="R123" i="4" s="1"/>
  <c r="Q123" i="4"/>
  <c r="R124" i="4" s="1"/>
  <c r="Q122" i="4"/>
  <c r="R121" i="4" s="1"/>
  <c r="Q121" i="4"/>
  <c r="R122" i="4" s="1"/>
  <c r="Q120" i="4"/>
  <c r="R119" i="4" s="1"/>
  <c r="Q119" i="4"/>
  <c r="R120" i="4" s="1"/>
  <c r="Q118" i="4"/>
  <c r="R117" i="4" s="1"/>
  <c r="Q117" i="4"/>
  <c r="R118" i="4" s="1"/>
  <c r="G207" i="6"/>
  <c r="I106" i="6" l="1"/>
  <c r="E106" i="6"/>
  <c r="F106" i="6"/>
  <c r="J106" i="6"/>
  <c r="G106" i="6"/>
  <c r="R403" i="7"/>
  <c r="H107" i="6" s="1"/>
  <c r="H184" i="6"/>
  <c r="I184" i="6"/>
  <c r="G184" i="6"/>
  <c r="R300" i="8"/>
  <c r="K185" i="6" s="1"/>
  <c r="F184" i="6"/>
  <c r="J184" i="6"/>
  <c r="F190" i="6"/>
  <c r="G208" i="6"/>
  <c r="K106" i="6"/>
  <c r="N106" i="6"/>
  <c r="M106" i="6"/>
  <c r="L106" i="6"/>
  <c r="H207" i="6"/>
  <c r="Q499" i="7"/>
  <c r="Q543" i="7"/>
  <c r="R542" i="7" s="1"/>
  <c r="Q542" i="7"/>
  <c r="R543" i="7" s="1"/>
  <c r="Q495" i="7"/>
  <c r="R494" i="7" s="1"/>
  <c r="Q494" i="7"/>
  <c r="Q493" i="7"/>
  <c r="R492" i="7" s="1"/>
  <c r="Q492" i="7"/>
  <c r="L129" i="6" s="1"/>
  <c r="Q491" i="7"/>
  <c r="R490" i="7" s="1"/>
  <c r="Q490" i="7"/>
  <c r="R488" i="7"/>
  <c r="J129" i="6"/>
  <c r="Q487" i="7"/>
  <c r="R486" i="7" s="1"/>
  <c r="Q486" i="7"/>
  <c r="Q485" i="7"/>
  <c r="R484" i="7" s="1"/>
  <c r="Q484" i="7"/>
  <c r="R485" i="7" s="1"/>
  <c r="Q483" i="7"/>
  <c r="R482" i="7" s="1"/>
  <c r="Q482" i="7"/>
  <c r="R483" i="7" s="1"/>
  <c r="Q481" i="7"/>
  <c r="R480" i="7" s="1"/>
  <c r="Q480" i="7"/>
  <c r="R481" i="7" s="1"/>
  <c r="Q479" i="7"/>
  <c r="R478" i="7" s="1"/>
  <c r="Q478" i="7"/>
  <c r="R479" i="7" s="1"/>
  <c r="P495" i="7"/>
  <c r="P494" i="7"/>
  <c r="P493" i="7"/>
  <c r="P492" i="7"/>
  <c r="P130" i="7"/>
  <c r="P129" i="7"/>
  <c r="P128" i="7"/>
  <c r="P127" i="7"/>
  <c r="O165" i="4"/>
  <c r="O166" i="4" s="1"/>
  <c r="F188" i="6"/>
  <c r="O301" i="8"/>
  <c r="O302" i="8" s="1"/>
  <c r="N301" i="8"/>
  <c r="N302" i="8" s="1"/>
  <c r="M301" i="8"/>
  <c r="M302" i="8" s="1"/>
  <c r="L301" i="8"/>
  <c r="L302" i="8" s="1"/>
  <c r="K301" i="8"/>
  <c r="K302" i="8" s="1"/>
  <c r="J301" i="8"/>
  <c r="J302" i="8" s="1"/>
  <c r="I301" i="8"/>
  <c r="I302" i="8" s="1"/>
  <c r="H301" i="8"/>
  <c r="H302" i="8" s="1"/>
  <c r="G301" i="8"/>
  <c r="G302" i="8" s="1"/>
  <c r="F301" i="8"/>
  <c r="F302" i="8" s="1"/>
  <c r="E301" i="8"/>
  <c r="E302" i="8" s="1"/>
  <c r="N193" i="8"/>
  <c r="N194" i="8" s="1"/>
  <c r="M193" i="8"/>
  <c r="M194" i="8" s="1"/>
  <c r="L193" i="8"/>
  <c r="L194" i="8" s="1"/>
  <c r="K193" i="8"/>
  <c r="K194" i="8" s="1"/>
  <c r="J193" i="8"/>
  <c r="J194" i="8" s="1"/>
  <c r="I193" i="8"/>
  <c r="I194" i="8" s="1"/>
  <c r="H193" i="8"/>
  <c r="H194" i="8" s="1"/>
  <c r="G193" i="8"/>
  <c r="G194" i="8" s="1"/>
  <c r="F193" i="8"/>
  <c r="F194" i="8" s="1"/>
  <c r="E193" i="8"/>
  <c r="E194" i="8" s="1"/>
  <c r="G91" i="8"/>
  <c r="G92" i="8" s="1"/>
  <c r="F91" i="8"/>
  <c r="F92" i="8" s="1"/>
  <c r="E91" i="8"/>
  <c r="E92" i="8" s="1"/>
  <c r="N91" i="8"/>
  <c r="N92" i="8" s="1"/>
  <c r="M91" i="8"/>
  <c r="M92" i="8" s="1"/>
  <c r="L91" i="8"/>
  <c r="L92" i="8" s="1"/>
  <c r="K91" i="8"/>
  <c r="K92" i="8" s="1"/>
  <c r="J91" i="8"/>
  <c r="J92" i="8" s="1"/>
  <c r="I91" i="8"/>
  <c r="I92" i="8" s="1"/>
  <c r="H91" i="8"/>
  <c r="H92" i="8" s="1"/>
  <c r="P192" i="8"/>
  <c r="P191" i="8"/>
  <c r="P190" i="8"/>
  <c r="P189" i="8"/>
  <c r="P188" i="8"/>
  <c r="P187" i="8"/>
  <c r="P186" i="8"/>
  <c r="P185" i="8"/>
  <c r="P300" i="8"/>
  <c r="P298" i="8"/>
  <c r="P296" i="8"/>
  <c r="P294" i="8"/>
  <c r="P90" i="8"/>
  <c r="P89" i="8"/>
  <c r="P88" i="8"/>
  <c r="P87" i="8"/>
  <c r="P86" i="8"/>
  <c r="P85" i="8"/>
  <c r="P84" i="8"/>
  <c r="P83" i="8"/>
  <c r="B259" i="8"/>
  <c r="P260" i="8"/>
  <c r="P259" i="8"/>
  <c r="P262" i="8"/>
  <c r="P261" i="8"/>
  <c r="P154" i="8"/>
  <c r="P153" i="8"/>
  <c r="B261" i="8"/>
  <c r="P152" i="8"/>
  <c r="P151" i="8"/>
  <c r="B53" i="8"/>
  <c r="B155" i="8" s="1"/>
  <c r="P50" i="8"/>
  <c r="P49" i="8"/>
  <c r="P52" i="8"/>
  <c r="P51" i="8"/>
  <c r="P103" i="9"/>
  <c r="P102" i="9"/>
  <c r="P50" i="9"/>
  <c r="P49" i="9"/>
  <c r="O319" i="7"/>
  <c r="O320" i="7" s="1"/>
  <c r="N319" i="7"/>
  <c r="N320" i="7" s="1"/>
  <c r="M319" i="7"/>
  <c r="M320" i="7" s="1"/>
  <c r="L319" i="7"/>
  <c r="L320" i="7" s="1"/>
  <c r="K319" i="7"/>
  <c r="K320" i="7" s="1"/>
  <c r="J319" i="7"/>
  <c r="J320" i="7" s="1"/>
  <c r="I319" i="7"/>
  <c r="I320" i="7" s="1"/>
  <c r="H319" i="7"/>
  <c r="H320" i="7" s="1"/>
  <c r="G319" i="7"/>
  <c r="G320" i="7" s="1"/>
  <c r="F319" i="7"/>
  <c r="F320" i="7" s="1"/>
  <c r="E319" i="7"/>
  <c r="E320" i="7" s="1"/>
  <c r="R493" i="7" l="1"/>
  <c r="L130" i="6" s="1"/>
  <c r="H124" i="6"/>
  <c r="H123" i="6"/>
  <c r="R489" i="7"/>
  <c r="J130" i="6" s="1"/>
  <c r="C147" i="6"/>
  <c r="C146" i="6"/>
  <c r="R491" i="7"/>
  <c r="K130" i="6" s="1"/>
  <c r="K129" i="6"/>
  <c r="E147" i="6"/>
  <c r="E146" i="6"/>
  <c r="D147" i="6"/>
  <c r="D146" i="6"/>
  <c r="R487" i="7"/>
  <c r="I130" i="6" s="1"/>
  <c r="I129" i="6"/>
  <c r="R495" i="7"/>
  <c r="M130" i="6" s="1"/>
  <c r="M129" i="6"/>
  <c r="P318" i="7"/>
  <c r="P317" i="7"/>
  <c r="P316" i="7"/>
  <c r="P315" i="7"/>
  <c r="P491" i="7" l="1"/>
  <c r="P490" i="7"/>
  <c r="P489" i="7"/>
  <c r="P488" i="7"/>
  <c r="P314" i="7"/>
  <c r="P313" i="7"/>
  <c r="P312" i="7"/>
  <c r="P311" i="7"/>
  <c r="O131" i="7"/>
  <c r="O132" i="7" s="1"/>
  <c r="P126" i="7"/>
  <c r="P125" i="7"/>
  <c r="P124" i="7"/>
  <c r="P123" i="7"/>
  <c r="O550" i="7" l="1"/>
  <c r="O551" i="7" s="1"/>
  <c r="N550" i="7"/>
  <c r="N551" i="7" s="1"/>
  <c r="M550" i="7"/>
  <c r="M551" i="7" s="1"/>
  <c r="L550" i="7"/>
  <c r="L551" i="7" s="1"/>
  <c r="K550" i="7"/>
  <c r="K551" i="7" s="1"/>
  <c r="J550" i="7"/>
  <c r="J551" i="7" s="1"/>
  <c r="I550" i="7"/>
  <c r="I551" i="7" s="1"/>
  <c r="H550" i="7"/>
  <c r="H551" i="7" s="1"/>
  <c r="G550" i="7"/>
  <c r="G551" i="7" s="1"/>
  <c r="F550" i="7"/>
  <c r="F551" i="7" s="1"/>
  <c r="E550" i="7"/>
  <c r="E551" i="7" s="1"/>
  <c r="P549" i="7"/>
  <c r="P548" i="7"/>
  <c r="B548" i="7"/>
  <c r="Q547" i="7"/>
  <c r="R546" i="7" s="1"/>
  <c r="P547" i="7"/>
  <c r="Q546" i="7"/>
  <c r="R547" i="7" s="1"/>
  <c r="P546" i="7"/>
  <c r="Q545" i="7"/>
  <c r="R544" i="7" s="1"/>
  <c r="P545" i="7"/>
  <c r="Q544" i="7"/>
  <c r="R545" i="7" s="1"/>
  <c r="P544" i="7"/>
  <c r="P543" i="7"/>
  <c r="P542" i="7"/>
  <c r="P541" i="7"/>
  <c r="P540" i="7"/>
  <c r="P539" i="7"/>
  <c r="P538" i="7"/>
  <c r="P537" i="7"/>
  <c r="P536" i="7"/>
  <c r="Q535" i="7"/>
  <c r="R534" i="7" s="1"/>
  <c r="P535" i="7"/>
  <c r="Q534" i="7"/>
  <c r="P534" i="7"/>
  <c r="O373" i="7"/>
  <c r="O374" i="7" s="1"/>
  <c r="N373" i="7"/>
  <c r="N374" i="7" s="1"/>
  <c r="M373" i="7"/>
  <c r="M374" i="7" s="1"/>
  <c r="L373" i="7"/>
  <c r="L374" i="7" s="1"/>
  <c r="K373" i="7"/>
  <c r="K374" i="7" s="1"/>
  <c r="J373" i="7"/>
  <c r="J374" i="7" s="1"/>
  <c r="I373" i="7"/>
  <c r="I374" i="7" s="1"/>
  <c r="H373" i="7"/>
  <c r="H374" i="7" s="1"/>
  <c r="G373" i="7"/>
  <c r="G374" i="7" s="1"/>
  <c r="F373" i="7"/>
  <c r="F374" i="7" s="1"/>
  <c r="E373" i="7"/>
  <c r="P372" i="7"/>
  <c r="P371" i="7"/>
  <c r="P370" i="7"/>
  <c r="P369" i="7"/>
  <c r="P366" i="7"/>
  <c r="P365" i="7"/>
  <c r="P364" i="7"/>
  <c r="P363" i="7"/>
  <c r="P362" i="7"/>
  <c r="P361" i="7"/>
  <c r="P360" i="7"/>
  <c r="P359" i="7"/>
  <c r="P358" i="7"/>
  <c r="P357" i="7"/>
  <c r="O185" i="7"/>
  <c r="O186" i="7" s="1"/>
  <c r="N185" i="7"/>
  <c r="N186" i="7" s="1"/>
  <c r="M185" i="7"/>
  <c r="M186" i="7" s="1"/>
  <c r="L185" i="7"/>
  <c r="L186" i="7" s="1"/>
  <c r="K185" i="7"/>
  <c r="K186" i="7" s="1"/>
  <c r="J185" i="7"/>
  <c r="J186" i="7" s="1"/>
  <c r="I185" i="7"/>
  <c r="I186" i="7" s="1"/>
  <c r="H185" i="7"/>
  <c r="H186" i="7" s="1"/>
  <c r="G185" i="7"/>
  <c r="F185" i="7"/>
  <c r="F186" i="7" s="1"/>
  <c r="E185" i="7"/>
  <c r="P184" i="7"/>
  <c r="P183" i="7"/>
  <c r="P182" i="7"/>
  <c r="P181" i="7"/>
  <c r="P178" i="7"/>
  <c r="P177" i="7"/>
  <c r="P176" i="7"/>
  <c r="P175" i="7"/>
  <c r="P174" i="7"/>
  <c r="P173" i="7"/>
  <c r="P172" i="7"/>
  <c r="P171" i="7"/>
  <c r="P170" i="7"/>
  <c r="P169" i="7"/>
  <c r="H24" i="6"/>
  <c r="J24" i="6"/>
  <c r="G24" i="6"/>
  <c r="I24" i="6" s="1"/>
  <c r="E186" i="7" l="1"/>
  <c r="Q550" i="7"/>
  <c r="O146" i="6" s="1"/>
  <c r="H58" i="6" s="1"/>
  <c r="R535" i="7"/>
  <c r="B147" i="6" s="1"/>
  <c r="B146" i="6"/>
  <c r="P551" i="7"/>
  <c r="P550" i="7"/>
  <c r="E374" i="7"/>
  <c r="R548" i="7" s="1"/>
  <c r="G186" i="7"/>
  <c r="P186" i="7" s="1"/>
  <c r="Q551" i="7" l="1"/>
  <c r="R550" i="7" s="1"/>
  <c r="R551" i="7"/>
  <c r="P147" i="6" s="1"/>
  <c r="H37" i="6" s="1"/>
  <c r="G17" i="6"/>
  <c r="P374" i="7"/>
  <c r="R549" i="7"/>
  <c r="P185" i="7"/>
  <c r="P373" i="7"/>
  <c r="H17" i="6" l="1"/>
  <c r="E205" i="6"/>
  <c r="F205" i="6"/>
  <c r="B211" i="6"/>
  <c r="F208" i="6"/>
  <c r="E208" i="6"/>
  <c r="E182" i="6"/>
  <c r="D182" i="6"/>
  <c r="C182" i="6"/>
  <c r="J154" i="6"/>
  <c r="I154" i="6"/>
  <c r="F127" i="6"/>
  <c r="E127" i="6"/>
  <c r="R498" i="7"/>
  <c r="Q498" i="7"/>
  <c r="R499" i="7" s="1"/>
  <c r="Q388" i="7"/>
  <c r="H130" i="6"/>
  <c r="G130" i="6"/>
  <c r="F130" i="6"/>
  <c r="E129" i="6"/>
  <c r="F121" i="6"/>
  <c r="E121" i="6"/>
  <c r="E105" i="7"/>
  <c r="E149" i="7"/>
  <c r="E293" i="7"/>
  <c r="P487" i="7"/>
  <c r="P486" i="7"/>
  <c r="P122" i="7"/>
  <c r="P121" i="7"/>
  <c r="P310" i="7"/>
  <c r="P309" i="7"/>
  <c r="E207" i="6" l="1"/>
  <c r="F207" i="6"/>
  <c r="F129" i="6"/>
  <c r="H129" i="6"/>
  <c r="G129" i="6"/>
  <c r="P71" i="7" l="1"/>
  <c r="P72" i="7"/>
  <c r="B73" i="7"/>
  <c r="P73" i="7"/>
  <c r="P74" i="7"/>
  <c r="E185" i="6" l="1"/>
  <c r="E184" i="6"/>
  <c r="P184" i="8"/>
  <c r="P183" i="8"/>
  <c r="F17" i="14" l="1"/>
  <c r="P112" i="9"/>
  <c r="P292" i="8" l="1"/>
  <c r="P82" i="8"/>
  <c r="P81" i="8"/>
  <c r="P195" i="7"/>
  <c r="P196" i="7"/>
  <c r="P197" i="7"/>
  <c r="P198" i="7"/>
  <c r="P199" i="7"/>
  <c r="P200" i="7"/>
  <c r="O277" i="7"/>
  <c r="O278" i="7" s="1"/>
  <c r="N277" i="7"/>
  <c r="N278" i="7" s="1"/>
  <c r="M277" i="7"/>
  <c r="M278" i="7" s="1"/>
  <c r="L277" i="7"/>
  <c r="L278" i="7" s="1"/>
  <c r="K277" i="7"/>
  <c r="K278" i="7" s="1"/>
  <c r="J277" i="7"/>
  <c r="J278" i="7" s="1"/>
  <c r="I277" i="7"/>
  <c r="I278" i="7" s="1"/>
  <c r="H277" i="7"/>
  <c r="H278" i="7" s="1"/>
  <c r="G277" i="7"/>
  <c r="G278" i="7" s="1"/>
  <c r="F277" i="7"/>
  <c r="F278" i="7" s="1"/>
  <c r="E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B263" i="7"/>
  <c r="B265" i="7" s="1"/>
  <c r="B267" i="7" s="1"/>
  <c r="B269" i="7" s="1"/>
  <c r="B271" i="7" s="1"/>
  <c r="B273" i="7" s="1"/>
  <c r="B275" i="7" s="1"/>
  <c r="P262" i="7"/>
  <c r="P261" i="7"/>
  <c r="E278" i="7" l="1"/>
  <c r="P277" i="7" s="1"/>
  <c r="P278" i="7" l="1"/>
  <c r="O87" i="7" l="1"/>
  <c r="O88" i="7" s="1"/>
  <c r="N87" i="7"/>
  <c r="N88" i="7" s="1"/>
  <c r="M87" i="7"/>
  <c r="M88" i="7" s="1"/>
  <c r="L87" i="7"/>
  <c r="L88" i="7" s="1"/>
  <c r="K87" i="7"/>
  <c r="K88" i="7" s="1"/>
  <c r="J87" i="7"/>
  <c r="J88" i="7" s="1"/>
  <c r="I87" i="7"/>
  <c r="I88" i="7" s="1"/>
  <c r="H87" i="7"/>
  <c r="H88" i="7" s="1"/>
  <c r="G87" i="7"/>
  <c r="G88" i="7" s="1"/>
  <c r="F87" i="7"/>
  <c r="F88" i="7" s="1"/>
  <c r="E87" i="7"/>
  <c r="P86" i="7"/>
  <c r="P85" i="7"/>
  <c r="P84" i="7"/>
  <c r="P83" i="7"/>
  <c r="P82" i="7"/>
  <c r="P81" i="7"/>
  <c r="P80" i="7"/>
  <c r="P79" i="7"/>
  <c r="P78" i="7"/>
  <c r="P77" i="7"/>
  <c r="P76" i="7"/>
  <c r="P75" i="7"/>
  <c r="B75" i="7"/>
  <c r="B77" i="7" s="1"/>
  <c r="B79" i="7" s="1"/>
  <c r="B81" i="7" s="1"/>
  <c r="B83" i="7" s="1"/>
  <c r="B85" i="7" s="1"/>
  <c r="E88" i="7" l="1"/>
  <c r="P87" i="7" s="1"/>
  <c r="P88" i="7" l="1"/>
  <c r="R64" i="6" l="1"/>
  <c r="R62" i="6"/>
  <c r="R61" i="6"/>
  <c r="R60" i="6"/>
  <c r="R59" i="6"/>
  <c r="P136" i="9"/>
  <c r="P135" i="9"/>
  <c r="P81" i="9"/>
  <c r="P80" i="9"/>
  <c r="P30" i="9"/>
  <c r="P29" i="9"/>
  <c r="P104" i="9" l="1"/>
  <c r="N165" i="4"/>
  <c r="N166" i="4" s="1"/>
  <c r="M165" i="4"/>
  <c r="M166" i="4" s="1"/>
  <c r="L165" i="4"/>
  <c r="L166" i="4" s="1"/>
  <c r="K165" i="4"/>
  <c r="K166" i="4" s="1"/>
  <c r="J165" i="4"/>
  <c r="J166" i="4" s="1"/>
  <c r="I165" i="4"/>
  <c r="I166" i="4" s="1"/>
  <c r="H165" i="4"/>
  <c r="H166" i="4" s="1"/>
  <c r="G165" i="4"/>
  <c r="G166" i="4" s="1"/>
  <c r="F165" i="4"/>
  <c r="F166" i="4" s="1"/>
  <c r="E165" i="4"/>
  <c r="E166" i="4" s="1"/>
  <c r="N55" i="4"/>
  <c r="N56" i="4" s="1"/>
  <c r="M55" i="4"/>
  <c r="M56" i="4" s="1"/>
  <c r="L55" i="4"/>
  <c r="L56" i="4" s="1"/>
  <c r="K55" i="4"/>
  <c r="K56" i="4" s="1"/>
  <c r="J55" i="4"/>
  <c r="J56" i="4" s="1"/>
  <c r="I55" i="4"/>
  <c r="I56" i="4" s="1"/>
  <c r="H55" i="4"/>
  <c r="H56" i="4" s="1"/>
  <c r="G55" i="4"/>
  <c r="G56" i="4" s="1"/>
  <c r="F55" i="4"/>
  <c r="F56" i="4" s="1"/>
  <c r="E55" i="4"/>
  <c r="E56" i="4" s="1"/>
  <c r="N110" i="4"/>
  <c r="N111" i="4" s="1"/>
  <c r="M110" i="4"/>
  <c r="M111" i="4" s="1"/>
  <c r="L110" i="4"/>
  <c r="L111" i="4" s="1"/>
  <c r="K110" i="4"/>
  <c r="K111" i="4" s="1"/>
  <c r="J110" i="4"/>
  <c r="J111" i="4" s="1"/>
  <c r="I110" i="4"/>
  <c r="I111" i="4" s="1"/>
  <c r="H110" i="4"/>
  <c r="H111" i="4" s="1"/>
  <c r="G110" i="4"/>
  <c r="G111" i="4" s="1"/>
  <c r="F110" i="4"/>
  <c r="F111" i="4" s="1"/>
  <c r="E110" i="4"/>
  <c r="E111" i="4" s="1"/>
  <c r="P120" i="4"/>
  <c r="P119" i="4"/>
  <c r="P65" i="4"/>
  <c r="P64" i="4"/>
  <c r="P10" i="4"/>
  <c r="P9" i="4"/>
  <c r="B11" i="4"/>
  <c r="P156" i="4"/>
  <c r="P155" i="4"/>
  <c r="P101" i="4"/>
  <c r="P100" i="4"/>
  <c r="P46" i="4"/>
  <c r="P45" i="4"/>
  <c r="E205" i="8"/>
  <c r="E206" i="8" s="1"/>
  <c r="F205" i="8"/>
  <c r="F206" i="8" s="1"/>
  <c r="G205" i="8"/>
  <c r="G206" i="8" s="1"/>
  <c r="H205" i="8"/>
  <c r="H206" i="8" s="1"/>
  <c r="I205" i="8"/>
  <c r="I206" i="8" s="1"/>
  <c r="J205" i="8"/>
  <c r="J206" i="8" s="1"/>
  <c r="K205" i="8"/>
  <c r="K206" i="8" s="1"/>
  <c r="L205" i="8"/>
  <c r="L206" i="8" s="1"/>
  <c r="M205" i="8"/>
  <c r="M206" i="8" s="1"/>
  <c r="N205" i="8"/>
  <c r="N206" i="8" s="1"/>
  <c r="P290" i="8"/>
  <c r="P182" i="8"/>
  <c r="P181" i="8"/>
  <c r="P80" i="8"/>
  <c r="P79" i="8"/>
  <c r="D185" i="6" l="1"/>
  <c r="D184" i="6"/>
  <c r="C249" i="7"/>
  <c r="C442" i="7" s="1"/>
  <c r="C223" i="7"/>
  <c r="C221" i="7"/>
  <c r="N104" i="6" s="1"/>
  <c r="C219" i="7"/>
  <c r="M104" i="6" s="1"/>
  <c r="J156" i="6"/>
  <c r="P95" i="9"/>
  <c r="P94" i="9"/>
  <c r="P44" i="9"/>
  <c r="P43" i="9"/>
  <c r="G127" i="6"/>
  <c r="C257" i="7"/>
  <c r="C255" i="7"/>
  <c r="C253" i="7"/>
  <c r="C251" i="7"/>
  <c r="C444" i="7" s="1"/>
  <c r="C247" i="7"/>
  <c r="C440" i="7" s="1"/>
  <c r="C245" i="7"/>
  <c r="C438" i="7" s="1"/>
  <c r="B390" i="7" l="1"/>
  <c r="B392" i="7" s="1"/>
  <c r="B197" i="7"/>
  <c r="B199" i="7" s="1"/>
  <c r="C225" i="7"/>
  <c r="C227" i="7"/>
  <c r="C229" i="7"/>
  <c r="C231" i="7"/>
  <c r="C233" i="7"/>
  <c r="C235" i="7"/>
  <c r="C237" i="7"/>
  <c r="C239" i="7"/>
  <c r="C241" i="7"/>
  <c r="B394" i="7" l="1"/>
  <c r="B201" i="7"/>
  <c r="B203" i="7" s="1"/>
  <c r="E188" i="6"/>
  <c r="D188" i="6"/>
  <c r="C188" i="6"/>
  <c r="G133" i="6"/>
  <c r="F133" i="6"/>
  <c r="E133" i="6"/>
  <c r="D133" i="6"/>
  <c r="C133" i="6"/>
  <c r="B133" i="6"/>
  <c r="D127" i="6"/>
  <c r="C127" i="6"/>
  <c r="N337" i="7"/>
  <c r="N338" i="7" s="1"/>
  <c r="M337" i="7"/>
  <c r="M338" i="7" s="1"/>
  <c r="L337" i="7"/>
  <c r="L338" i="7" s="1"/>
  <c r="K337" i="7"/>
  <c r="K338" i="7" s="1"/>
  <c r="J337" i="7"/>
  <c r="J338" i="7" s="1"/>
  <c r="I337" i="7"/>
  <c r="I338" i="7" s="1"/>
  <c r="H337" i="7"/>
  <c r="H338" i="7" s="1"/>
  <c r="G337" i="7"/>
  <c r="G338" i="7" s="1"/>
  <c r="F337" i="7"/>
  <c r="F338" i="7" s="1"/>
  <c r="E337" i="7"/>
  <c r="N149" i="7"/>
  <c r="N150" i="7" s="1"/>
  <c r="M149" i="7"/>
  <c r="M150" i="7" s="1"/>
  <c r="L149" i="7"/>
  <c r="L150" i="7" s="1"/>
  <c r="K149" i="7"/>
  <c r="K150" i="7" s="1"/>
  <c r="J149" i="7"/>
  <c r="J150" i="7" s="1"/>
  <c r="I149" i="7"/>
  <c r="I150" i="7" s="1"/>
  <c r="H149" i="7"/>
  <c r="H150" i="7" s="1"/>
  <c r="G149" i="7"/>
  <c r="G150" i="7" s="1"/>
  <c r="F149" i="7"/>
  <c r="N514" i="7"/>
  <c r="N515" i="7" s="1"/>
  <c r="M514" i="7"/>
  <c r="M515" i="7" s="1"/>
  <c r="L514" i="7"/>
  <c r="L515" i="7" s="1"/>
  <c r="K514" i="7"/>
  <c r="K515" i="7" s="1"/>
  <c r="J514" i="7"/>
  <c r="J515" i="7" s="1"/>
  <c r="I514" i="7"/>
  <c r="I515" i="7" s="1"/>
  <c r="H514" i="7"/>
  <c r="H515" i="7" s="1"/>
  <c r="G514" i="7"/>
  <c r="G515" i="7" s="1"/>
  <c r="F514" i="7"/>
  <c r="F515" i="7" s="1"/>
  <c r="E514" i="7"/>
  <c r="E515" i="7" s="1"/>
  <c r="E150" i="7"/>
  <c r="E338" i="7" l="1"/>
  <c r="F150" i="7"/>
  <c r="B398" i="7"/>
  <c r="B400" i="7" s="1"/>
  <c r="B402" i="7" s="1"/>
  <c r="B205" i="7"/>
  <c r="B207" i="7" s="1"/>
  <c r="B209" i="7" s="1"/>
  <c r="Q511" i="7"/>
  <c r="R510" i="7" s="1"/>
  <c r="P511" i="7"/>
  <c r="Q510" i="7"/>
  <c r="P510" i="7"/>
  <c r="B211" i="7" l="1"/>
  <c r="B213" i="7" s="1"/>
  <c r="R511" i="7"/>
  <c r="P146" i="9"/>
  <c r="P145" i="9"/>
  <c r="B305" i="8"/>
  <c r="B309" i="8" s="1"/>
  <c r="B474" i="7"/>
  <c r="B476" i="7" s="1"/>
  <c r="B127" i="9" l="1"/>
  <c r="B215" i="7"/>
  <c r="B60" i="9"/>
  <c r="P89" i="9"/>
  <c r="P88" i="9"/>
  <c r="P334" i="7"/>
  <c r="P333" i="7"/>
  <c r="B283" i="7"/>
  <c r="B291" i="7" s="1"/>
  <c r="B129" i="9" l="1"/>
  <c r="B131" i="9"/>
  <c r="B62" i="9"/>
  <c r="B64" i="9" s="1"/>
  <c r="B68" i="9" s="1"/>
  <c r="B217" i="7"/>
  <c r="B219" i="7" s="1"/>
  <c r="B221" i="7" s="1"/>
  <c r="B223" i="7" s="1"/>
  <c r="B9" i="9"/>
  <c r="P40" i="9"/>
  <c r="P39" i="9"/>
  <c r="B133" i="9" l="1"/>
  <c r="B135" i="9" s="1"/>
  <c r="B137" i="9"/>
  <c r="B139" i="9"/>
  <c r="B70" i="9"/>
  <c r="B72" i="9"/>
  <c r="B80" i="9" s="1"/>
  <c r="B11" i="9"/>
  <c r="B41" i="14"/>
  <c r="B43" i="14" s="1"/>
  <c r="B45" i="14" s="1"/>
  <c r="B24" i="14"/>
  <c r="B26" i="14" s="1"/>
  <c r="B28" i="14" s="1"/>
  <c r="B7" i="14"/>
  <c r="B9" i="14" s="1"/>
  <c r="R222" i="14"/>
  <c r="O51" i="14"/>
  <c r="O52" i="14" s="1"/>
  <c r="N51" i="14"/>
  <c r="N52" i="14" s="1"/>
  <c r="M51" i="14"/>
  <c r="M52" i="14" s="1"/>
  <c r="L51" i="14"/>
  <c r="L52" i="14" s="1"/>
  <c r="K51" i="14"/>
  <c r="K52" i="14" s="1"/>
  <c r="J51" i="14"/>
  <c r="J52" i="14" s="1"/>
  <c r="I51" i="14"/>
  <c r="I52" i="14" s="1"/>
  <c r="H51" i="14"/>
  <c r="H52" i="14" s="1"/>
  <c r="G51" i="14"/>
  <c r="G52" i="14" s="1"/>
  <c r="F51" i="14"/>
  <c r="F52" i="14" s="1"/>
  <c r="E51" i="14"/>
  <c r="Q50" i="14"/>
  <c r="R49" i="14" s="1"/>
  <c r="P50" i="14"/>
  <c r="Q49" i="14"/>
  <c r="R50" i="14" s="1"/>
  <c r="P49" i="14"/>
  <c r="Q48" i="14"/>
  <c r="R47" i="14" s="1"/>
  <c r="P48" i="14"/>
  <c r="Q47" i="14"/>
  <c r="R48" i="14" s="1"/>
  <c r="P47" i="14"/>
  <c r="Q46" i="14"/>
  <c r="R45" i="14" s="1"/>
  <c r="P46" i="14"/>
  <c r="Q45" i="14"/>
  <c r="P45" i="14"/>
  <c r="Q44" i="14"/>
  <c r="R43" i="14" s="1"/>
  <c r="P44" i="14"/>
  <c r="Q43" i="14"/>
  <c r="P43" i="14"/>
  <c r="Q42" i="14"/>
  <c r="R41" i="14" s="1"/>
  <c r="P42" i="14"/>
  <c r="Q41" i="14"/>
  <c r="P41" i="14"/>
  <c r="Q40" i="14"/>
  <c r="R39" i="14" s="1"/>
  <c r="P40" i="14"/>
  <c r="Q39" i="14"/>
  <c r="P39" i="14"/>
  <c r="O34" i="14"/>
  <c r="O35" i="14" s="1"/>
  <c r="N34" i="14"/>
  <c r="N35" i="14" s="1"/>
  <c r="M34" i="14"/>
  <c r="M35" i="14" s="1"/>
  <c r="L34" i="14"/>
  <c r="L35" i="14" s="1"/>
  <c r="K34" i="14"/>
  <c r="K35" i="14" s="1"/>
  <c r="J34" i="14"/>
  <c r="J35" i="14" s="1"/>
  <c r="I34" i="14"/>
  <c r="I35" i="14" s="1"/>
  <c r="H34" i="14"/>
  <c r="H35" i="14" s="1"/>
  <c r="G34" i="14"/>
  <c r="G35" i="14" s="1"/>
  <c r="F34" i="14"/>
  <c r="E34" i="14"/>
  <c r="E35" i="14" s="1"/>
  <c r="P33" i="14"/>
  <c r="P32" i="14"/>
  <c r="C32" i="14"/>
  <c r="C49" i="14" s="1"/>
  <c r="P31" i="14"/>
  <c r="P30" i="14"/>
  <c r="C30" i="14"/>
  <c r="C47" i="14" s="1"/>
  <c r="P29" i="14"/>
  <c r="P28" i="14"/>
  <c r="P27" i="14"/>
  <c r="P26" i="14"/>
  <c r="P25" i="14"/>
  <c r="P24" i="14"/>
  <c r="P23" i="14"/>
  <c r="P22" i="14"/>
  <c r="O17" i="14"/>
  <c r="O18" i="14" s="1"/>
  <c r="N17" i="14"/>
  <c r="N18" i="14" s="1"/>
  <c r="M17" i="14"/>
  <c r="M18" i="14" s="1"/>
  <c r="L17" i="14"/>
  <c r="L18" i="14" s="1"/>
  <c r="K17" i="14"/>
  <c r="K18" i="14" s="1"/>
  <c r="J17" i="14"/>
  <c r="J18" i="14" s="1"/>
  <c r="I17" i="14"/>
  <c r="I18" i="14" s="1"/>
  <c r="H17" i="14"/>
  <c r="H18" i="14" s="1"/>
  <c r="G17" i="14"/>
  <c r="G18" i="14" s="1"/>
  <c r="F18" i="14"/>
  <c r="E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E3" i="14"/>
  <c r="E20" i="14" s="1"/>
  <c r="E37" i="14" s="1"/>
  <c r="B95" i="8"/>
  <c r="B55" i="8"/>
  <c r="B157" i="8" s="1"/>
  <c r="B91" i="7"/>
  <c r="B93" i="7" s="1"/>
  <c r="B7" i="7"/>
  <c r="B9" i="7" s="1"/>
  <c r="B11" i="7" s="1"/>
  <c r="B141" i="9" l="1"/>
  <c r="B74" i="9"/>
  <c r="B76" i="9" s="1"/>
  <c r="B78" i="9" s="1"/>
  <c r="B15" i="9"/>
  <c r="B17" i="9" s="1"/>
  <c r="B21" i="9" s="1"/>
  <c r="B23" i="9" s="1"/>
  <c r="B57" i="8"/>
  <c r="B159" i="8" s="1"/>
  <c r="B13" i="7"/>
  <c r="B15" i="7" s="1"/>
  <c r="B17" i="7" s="1"/>
  <c r="B19" i="7" s="1"/>
  <c r="R44" i="14"/>
  <c r="D220" i="6" s="1"/>
  <c r="D219" i="6"/>
  <c r="R42" i="14"/>
  <c r="C220" i="6" s="1"/>
  <c r="C219" i="6"/>
  <c r="R46" i="14"/>
  <c r="E220" i="6" s="1"/>
  <c r="E219" i="6"/>
  <c r="R40" i="14"/>
  <c r="B220" i="6" s="1"/>
  <c r="B219" i="6"/>
  <c r="B11" i="14"/>
  <c r="E52" i="14"/>
  <c r="P52" i="14" s="1"/>
  <c r="Q51" i="14"/>
  <c r="E18" i="14"/>
  <c r="P17" i="14" s="1"/>
  <c r="F35" i="14"/>
  <c r="P34" i="14" s="1"/>
  <c r="B143" i="9" l="1"/>
  <c r="B145" i="9" s="1"/>
  <c r="B147" i="9"/>
  <c r="B149" i="9" s="1"/>
  <c r="B151" i="9" s="1"/>
  <c r="B153" i="9" s="1"/>
  <c r="B155" i="9" s="1"/>
  <c r="B82" i="9"/>
  <c r="B97" i="7"/>
  <c r="B99" i="7" s="1"/>
  <c r="B101" i="7" s="1"/>
  <c r="B59" i="8"/>
  <c r="B161" i="8" s="1"/>
  <c r="B27" i="9"/>
  <c r="B29" i="9" s="1"/>
  <c r="B31" i="9" s="1"/>
  <c r="P51" i="14"/>
  <c r="P35" i="14"/>
  <c r="P18" i="14"/>
  <c r="R52" i="14"/>
  <c r="P220" i="6" s="1"/>
  <c r="P37" i="6" s="1"/>
  <c r="O219" i="6"/>
  <c r="P58" i="6" s="1"/>
  <c r="Q52" i="14"/>
  <c r="R51" i="14" s="1"/>
  <c r="B13" i="14"/>
  <c r="B84" i="9" l="1"/>
  <c r="B86" i="9"/>
  <c r="B61" i="8"/>
  <c r="B163" i="8" s="1"/>
  <c r="B33" i="9"/>
  <c r="B37" i="9" s="1"/>
  <c r="B39" i="9" s="1"/>
  <c r="H26" i="6"/>
  <c r="G26" i="6"/>
  <c r="B30" i="14"/>
  <c r="B47" i="14" s="1"/>
  <c r="B15" i="14"/>
  <c r="B32" i="14" s="1"/>
  <c r="B49" i="14" s="1"/>
  <c r="B88" i="9" l="1"/>
  <c r="B63" i="8"/>
  <c r="B165" i="8" s="1"/>
  <c r="B169" i="8" s="1"/>
  <c r="B171" i="8" s="1"/>
  <c r="B173" i="8" s="1"/>
  <c r="B175" i="8" s="1"/>
  <c r="B177" i="8" s="1"/>
  <c r="B179" i="8" s="1"/>
  <c r="B181" i="8" s="1"/>
  <c r="B183" i="8" s="1"/>
  <c r="B185" i="8" s="1"/>
  <c r="B43" i="9"/>
  <c r="B191" i="8" l="1"/>
  <c r="B187" i="8"/>
  <c r="B189" i="8" s="1"/>
  <c r="B90" i="9"/>
  <c r="B92" i="9" s="1"/>
  <c r="B94" i="9"/>
  <c r="B96" i="9" s="1"/>
  <c r="B98" i="9" s="1"/>
  <c r="B45" i="9"/>
  <c r="B47" i="9" s="1"/>
  <c r="B188" i="6"/>
  <c r="B191" i="6"/>
  <c r="O313" i="8"/>
  <c r="O314" i="8" s="1"/>
  <c r="N313" i="8"/>
  <c r="N314" i="8" s="1"/>
  <c r="M313" i="8"/>
  <c r="M314" i="8" s="1"/>
  <c r="L313" i="8"/>
  <c r="L314" i="8" s="1"/>
  <c r="K313" i="8"/>
  <c r="K314" i="8" s="1"/>
  <c r="J313" i="8"/>
  <c r="J314" i="8" s="1"/>
  <c r="I313" i="8"/>
  <c r="I314" i="8" s="1"/>
  <c r="H313" i="8"/>
  <c r="H314" i="8" s="1"/>
  <c r="G313" i="8"/>
  <c r="G314" i="8" s="1"/>
  <c r="F313" i="8"/>
  <c r="F314" i="8" s="1"/>
  <c r="E313" i="8"/>
  <c r="P312" i="8"/>
  <c r="P311" i="8"/>
  <c r="P310" i="8"/>
  <c r="P309" i="8"/>
  <c r="P308" i="8"/>
  <c r="P307" i="8"/>
  <c r="P306" i="8"/>
  <c r="P305" i="8"/>
  <c r="B311" i="8"/>
  <c r="P304" i="8"/>
  <c r="P303" i="8"/>
  <c r="P204" i="8"/>
  <c r="P203" i="8"/>
  <c r="P202" i="8"/>
  <c r="P201" i="8"/>
  <c r="P200" i="8"/>
  <c r="P199" i="8"/>
  <c r="P198" i="8"/>
  <c r="P197" i="8"/>
  <c r="B197" i="8"/>
  <c r="P196" i="8"/>
  <c r="P195" i="8"/>
  <c r="O103" i="8"/>
  <c r="O104" i="8" s="1"/>
  <c r="N103" i="8"/>
  <c r="N104" i="8" s="1"/>
  <c r="M103" i="8"/>
  <c r="M104" i="8" s="1"/>
  <c r="L103" i="8"/>
  <c r="L104" i="8" s="1"/>
  <c r="K103" i="8"/>
  <c r="K104" i="8" s="1"/>
  <c r="J103" i="8"/>
  <c r="J104" i="8" s="1"/>
  <c r="I103" i="8"/>
  <c r="I104" i="8" s="1"/>
  <c r="H103" i="8"/>
  <c r="H104" i="8" s="1"/>
  <c r="G103" i="8"/>
  <c r="F103" i="8"/>
  <c r="F104" i="8" s="1"/>
  <c r="E103" i="8"/>
  <c r="E104" i="8" s="1"/>
  <c r="P102" i="8"/>
  <c r="P101" i="8"/>
  <c r="P100" i="8"/>
  <c r="P99" i="8"/>
  <c r="P98" i="8"/>
  <c r="P97" i="8"/>
  <c r="P96" i="8"/>
  <c r="P95" i="8"/>
  <c r="B99" i="8"/>
  <c r="B101" i="8" s="1"/>
  <c r="P94" i="8"/>
  <c r="P93" i="8"/>
  <c r="O225" i="8"/>
  <c r="O226" i="8" s="1"/>
  <c r="N225" i="8"/>
  <c r="N226" i="8" s="1"/>
  <c r="M225" i="8"/>
  <c r="M226" i="8" s="1"/>
  <c r="L225" i="8"/>
  <c r="L226" i="8" s="1"/>
  <c r="K225" i="8"/>
  <c r="K226" i="8" s="1"/>
  <c r="J225" i="8"/>
  <c r="J226" i="8" s="1"/>
  <c r="I225" i="8"/>
  <c r="I226" i="8" s="1"/>
  <c r="H225" i="8"/>
  <c r="H226" i="8" s="1"/>
  <c r="G225" i="8"/>
  <c r="G226" i="8" s="1"/>
  <c r="F225" i="8"/>
  <c r="F226" i="8" s="1"/>
  <c r="E225" i="8"/>
  <c r="E226" i="8" s="1"/>
  <c r="E117" i="8"/>
  <c r="E118" i="8" s="1"/>
  <c r="O117" i="8"/>
  <c r="O118" i="8" s="1"/>
  <c r="N117" i="8"/>
  <c r="N118" i="8" s="1"/>
  <c r="M117" i="8"/>
  <c r="M118" i="8" s="1"/>
  <c r="L117" i="8"/>
  <c r="L118" i="8" s="1"/>
  <c r="K117" i="8"/>
  <c r="K118" i="8" s="1"/>
  <c r="J117" i="8"/>
  <c r="J118" i="8" s="1"/>
  <c r="I117" i="8"/>
  <c r="I118" i="8" s="1"/>
  <c r="H117" i="8"/>
  <c r="H118" i="8" s="1"/>
  <c r="G117" i="8"/>
  <c r="G118" i="8" s="1"/>
  <c r="F117" i="8"/>
  <c r="F118" i="8" s="1"/>
  <c r="N15" i="8"/>
  <c r="N16" i="8" s="1"/>
  <c r="M15" i="8"/>
  <c r="M16" i="8" s="1"/>
  <c r="L15" i="8"/>
  <c r="L16" i="8" s="1"/>
  <c r="K15" i="8"/>
  <c r="K16" i="8" s="1"/>
  <c r="J15" i="8"/>
  <c r="J16" i="8" s="1"/>
  <c r="I15" i="8"/>
  <c r="I16" i="8" s="1"/>
  <c r="H15" i="8"/>
  <c r="H16" i="8" s="1"/>
  <c r="G15" i="8"/>
  <c r="G16" i="8" s="1"/>
  <c r="F15" i="8"/>
  <c r="F16" i="8" s="1"/>
  <c r="E15" i="8"/>
  <c r="E16" i="8" s="1"/>
  <c r="B102" i="9" l="1"/>
  <c r="B100" i="9"/>
  <c r="B201" i="8"/>
  <c r="B203" i="8" s="1"/>
  <c r="D191" i="6"/>
  <c r="D190" i="6"/>
  <c r="E191" i="6"/>
  <c r="E190" i="6"/>
  <c r="C191" i="6"/>
  <c r="C190" i="6"/>
  <c r="B190" i="6"/>
  <c r="Q313" i="8"/>
  <c r="O190" i="6" s="1"/>
  <c r="E314" i="8"/>
  <c r="P206" i="8"/>
  <c r="G104" i="8"/>
  <c r="P103" i="8" s="1"/>
  <c r="G123" i="6"/>
  <c r="N243" i="7"/>
  <c r="N244" i="7" s="1"/>
  <c r="M243" i="7"/>
  <c r="M244" i="7" s="1"/>
  <c r="L243" i="7"/>
  <c r="L244" i="7" s="1"/>
  <c r="K243" i="7"/>
  <c r="K244" i="7" s="1"/>
  <c r="J243" i="7"/>
  <c r="J244" i="7" s="1"/>
  <c r="I243" i="7"/>
  <c r="I244" i="7" s="1"/>
  <c r="H243" i="7"/>
  <c r="H244" i="7" s="1"/>
  <c r="G243" i="7"/>
  <c r="G244" i="7" s="1"/>
  <c r="F243" i="7"/>
  <c r="F244" i="7" s="1"/>
  <c r="E243" i="7"/>
  <c r="O436" i="7"/>
  <c r="N436" i="7"/>
  <c r="M436" i="7"/>
  <c r="L436" i="7"/>
  <c r="K436" i="7"/>
  <c r="J436" i="7"/>
  <c r="I436" i="7"/>
  <c r="H436" i="7"/>
  <c r="G436" i="7"/>
  <c r="F436" i="7"/>
  <c r="E436" i="7"/>
  <c r="N53" i="7"/>
  <c r="M53" i="7"/>
  <c r="L53" i="7"/>
  <c r="K53" i="7"/>
  <c r="J53" i="7"/>
  <c r="I53" i="7"/>
  <c r="H53" i="7"/>
  <c r="G53" i="7"/>
  <c r="F53" i="7"/>
  <c r="E53" i="7"/>
  <c r="B127" i="6"/>
  <c r="H127" i="6"/>
  <c r="M57" i="6" l="1"/>
  <c r="B69" i="8"/>
  <c r="E244" i="7"/>
  <c r="Q436" i="7"/>
  <c r="O106" i="6" s="1"/>
  <c r="B58" i="6" s="1"/>
  <c r="D58" i="6" s="1"/>
  <c r="G23" i="6"/>
  <c r="P104" i="8"/>
  <c r="P205" i="8"/>
  <c r="P313" i="8"/>
  <c r="Q314" i="8"/>
  <c r="R313" i="8" s="1"/>
  <c r="R314" i="8"/>
  <c r="P314" i="8"/>
  <c r="O514" i="7"/>
  <c r="O337" i="7"/>
  <c r="E130" i="6"/>
  <c r="B129" i="6"/>
  <c r="P513" i="7"/>
  <c r="P512" i="7"/>
  <c r="P509" i="7"/>
  <c r="P508" i="7"/>
  <c r="P507" i="7"/>
  <c r="P506" i="7"/>
  <c r="P505" i="7"/>
  <c r="P504" i="7"/>
  <c r="P503" i="7"/>
  <c r="P502" i="7"/>
  <c r="P501" i="7"/>
  <c r="P500" i="7"/>
  <c r="B512" i="7"/>
  <c r="P499" i="7"/>
  <c r="P498" i="7"/>
  <c r="P485" i="7"/>
  <c r="P484" i="7"/>
  <c r="P483" i="7"/>
  <c r="P482" i="7"/>
  <c r="P481" i="7"/>
  <c r="P480" i="7"/>
  <c r="P479" i="7"/>
  <c r="P478" i="7"/>
  <c r="P477" i="7"/>
  <c r="P476" i="7"/>
  <c r="P475" i="7"/>
  <c r="P474" i="7"/>
  <c r="B478" i="7"/>
  <c r="B480" i="7" s="1"/>
  <c r="B482" i="7" s="1"/>
  <c r="B484" i="7" s="1"/>
  <c r="B486" i="7" s="1"/>
  <c r="B488" i="7" s="1"/>
  <c r="B490" i="7" s="1"/>
  <c r="B492" i="7" s="1"/>
  <c r="B494" i="7" s="1"/>
  <c r="P473" i="7"/>
  <c r="P472" i="7"/>
  <c r="P336" i="7"/>
  <c r="P335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B299" i="7"/>
  <c r="P296" i="7"/>
  <c r="P295" i="7"/>
  <c r="O149" i="7"/>
  <c r="O150" i="7" s="1"/>
  <c r="P148" i="7"/>
  <c r="P147" i="7"/>
  <c r="P146" i="7"/>
  <c r="P145" i="7"/>
  <c r="P142" i="7"/>
  <c r="P141" i="7"/>
  <c r="P140" i="7"/>
  <c r="P139" i="7"/>
  <c r="P138" i="7"/>
  <c r="P137" i="7"/>
  <c r="P136" i="7"/>
  <c r="P135" i="7"/>
  <c r="P134" i="7"/>
  <c r="P133" i="7"/>
  <c r="E193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B109" i="7"/>
  <c r="B111" i="7" s="1"/>
  <c r="B113" i="7" s="1"/>
  <c r="P108" i="7"/>
  <c r="P107" i="7"/>
  <c r="L452" i="7"/>
  <c r="E259" i="7"/>
  <c r="O338" i="7" l="1"/>
  <c r="B71" i="8"/>
  <c r="B117" i="7"/>
  <c r="B301" i="7"/>
  <c r="B303" i="7" s="1"/>
  <c r="B305" i="7" s="1"/>
  <c r="B307" i="7" s="1"/>
  <c r="G11" i="6"/>
  <c r="O515" i="7"/>
  <c r="P514" i="7" s="1"/>
  <c r="Q514" i="7"/>
  <c r="O135" i="6" s="1"/>
  <c r="G58" i="6" s="1"/>
  <c r="P191" i="6"/>
  <c r="Q496" i="7"/>
  <c r="O129" i="6" s="1"/>
  <c r="F58" i="6" s="1"/>
  <c r="E136" i="6"/>
  <c r="E135" i="6"/>
  <c r="B136" i="6"/>
  <c r="B135" i="6"/>
  <c r="F136" i="6"/>
  <c r="F135" i="6"/>
  <c r="C136" i="6"/>
  <c r="C135" i="6"/>
  <c r="D136" i="6"/>
  <c r="D135" i="6"/>
  <c r="C130" i="6"/>
  <c r="C129" i="6"/>
  <c r="D130" i="6"/>
  <c r="D129" i="6"/>
  <c r="B130" i="6"/>
  <c r="P338" i="7"/>
  <c r="Q512" i="7"/>
  <c r="P320" i="7"/>
  <c r="P149" i="7"/>
  <c r="P142" i="9"/>
  <c r="C208" i="6"/>
  <c r="P141" i="9"/>
  <c r="P87" i="9"/>
  <c r="P86" i="9"/>
  <c r="P38" i="9"/>
  <c r="P37" i="9"/>
  <c r="C205" i="6"/>
  <c r="B121" i="7" l="1"/>
  <c r="B123" i="7" s="1"/>
  <c r="B125" i="7"/>
  <c r="B127" i="7" s="1"/>
  <c r="B129" i="7" s="1"/>
  <c r="B309" i="7"/>
  <c r="B313" i="7" s="1"/>
  <c r="H23" i="6"/>
  <c r="Q515" i="7"/>
  <c r="R514" i="7" s="1"/>
  <c r="R513" i="7"/>
  <c r="G16" i="6"/>
  <c r="G15" i="6"/>
  <c r="R515" i="7"/>
  <c r="P136" i="6" s="1"/>
  <c r="G37" i="6" s="1"/>
  <c r="R497" i="7"/>
  <c r="P130" i="6" s="1"/>
  <c r="F37" i="6" s="1"/>
  <c r="P131" i="7"/>
  <c r="Q497" i="7"/>
  <c r="R496" i="7" s="1"/>
  <c r="P515" i="7"/>
  <c r="Q157" i="9"/>
  <c r="O207" i="6" s="1"/>
  <c r="Q58" i="6" s="1"/>
  <c r="Q67" i="6" s="1"/>
  <c r="P319" i="7"/>
  <c r="P496" i="7"/>
  <c r="P497" i="7"/>
  <c r="P337" i="7"/>
  <c r="Q513" i="7"/>
  <c r="R512" i="7" s="1"/>
  <c r="P150" i="7"/>
  <c r="P132" i="7"/>
  <c r="C207" i="6"/>
  <c r="P158" i="9"/>
  <c r="P157" i="9"/>
  <c r="Q158" i="9"/>
  <c r="R157" i="9" s="1"/>
  <c r="B315" i="7" l="1"/>
  <c r="B317" i="7" s="1"/>
  <c r="Q68" i="6"/>
  <c r="B75" i="8"/>
  <c r="G25" i="6"/>
  <c r="H16" i="6"/>
  <c r="H15" i="6"/>
  <c r="R158" i="9"/>
  <c r="P208" i="6" s="1"/>
  <c r="Q37" i="6" s="1"/>
  <c r="Q46" i="6" s="1"/>
  <c r="F123" i="6"/>
  <c r="E123" i="6"/>
  <c r="E54" i="7"/>
  <c r="N54" i="7"/>
  <c r="L54" i="7"/>
  <c r="K54" i="7"/>
  <c r="J54" i="7"/>
  <c r="I54" i="7"/>
  <c r="H54" i="7"/>
  <c r="G54" i="7"/>
  <c r="F54" i="7"/>
  <c r="E437" i="7"/>
  <c r="P20" i="7"/>
  <c r="P19" i="7"/>
  <c r="P17" i="7"/>
  <c r="P18" i="7"/>
  <c r="P388" i="7"/>
  <c r="N470" i="7"/>
  <c r="N452" i="7"/>
  <c r="N293" i="7"/>
  <c r="N259" i="7"/>
  <c r="N69" i="7"/>
  <c r="N105" i="7"/>
  <c r="Q47" i="6" l="1"/>
  <c r="K25" i="6"/>
  <c r="B77" i="8"/>
  <c r="H25" i="6"/>
  <c r="P243" i="7"/>
  <c r="M54" i="7"/>
  <c r="P53" i="7" s="1"/>
  <c r="H67" i="6"/>
  <c r="H46" i="6" s="1"/>
  <c r="K17" i="6" s="1"/>
  <c r="G67" i="6"/>
  <c r="F67" i="6"/>
  <c r="J26" i="6"/>
  <c r="J17" i="6"/>
  <c r="J16" i="6"/>
  <c r="J15" i="6"/>
  <c r="I26" i="6"/>
  <c r="I15" i="6"/>
  <c r="I16" i="6"/>
  <c r="I17" i="6"/>
  <c r="B79" i="8" l="1"/>
  <c r="H47" i="6"/>
  <c r="F68" i="6"/>
  <c r="F46" i="6"/>
  <c r="K15" i="6" s="1"/>
  <c r="H68" i="6"/>
  <c r="G68" i="6"/>
  <c r="G46" i="6"/>
  <c r="K16" i="6" s="1"/>
  <c r="L17" i="6"/>
  <c r="B81" i="8" l="1"/>
  <c r="L15" i="6"/>
  <c r="F47" i="6"/>
  <c r="L16" i="6"/>
  <c r="G47" i="6"/>
  <c r="O470" i="7"/>
  <c r="K470" i="7"/>
  <c r="K471" i="7" s="1"/>
  <c r="E470" i="7"/>
  <c r="O105" i="7"/>
  <c r="F105" i="7"/>
  <c r="F106" i="7" s="1"/>
  <c r="P464" i="7"/>
  <c r="P210" i="7"/>
  <c r="P209" i="7"/>
  <c r="O437" i="7"/>
  <c r="N437" i="7"/>
  <c r="M437" i="7"/>
  <c r="L437" i="7"/>
  <c r="K437" i="7"/>
  <c r="J437" i="7"/>
  <c r="I437" i="7"/>
  <c r="H437" i="7"/>
  <c r="G437" i="7"/>
  <c r="J452" i="7"/>
  <c r="J259" i="7"/>
  <c r="J69" i="7"/>
  <c r="P58" i="7"/>
  <c r="Q440" i="7"/>
  <c r="P442" i="7"/>
  <c r="P402" i="7"/>
  <c r="P393" i="7"/>
  <c r="P392" i="7"/>
  <c r="P403" i="7"/>
  <c r="P208" i="7"/>
  <c r="P207" i="7"/>
  <c r="P211" i="7"/>
  <c r="P35" i="7"/>
  <c r="P7" i="7"/>
  <c r="P6" i="7"/>
  <c r="P5" i="7"/>
  <c r="P92" i="7"/>
  <c r="P91" i="7"/>
  <c r="P21" i="7"/>
  <c r="E260" i="7"/>
  <c r="E69" i="7"/>
  <c r="F470" i="7"/>
  <c r="E452" i="7"/>
  <c r="N106" i="7"/>
  <c r="M105" i="7"/>
  <c r="M106" i="7" s="1"/>
  <c r="L105" i="7"/>
  <c r="L106" i="7" s="1"/>
  <c r="K105" i="7"/>
  <c r="K106" i="7" s="1"/>
  <c r="J105" i="7"/>
  <c r="J106" i="7" s="1"/>
  <c r="I105" i="7"/>
  <c r="I106" i="7" s="1"/>
  <c r="H105" i="7"/>
  <c r="H106" i="7" s="1"/>
  <c r="G105" i="7"/>
  <c r="F69" i="7"/>
  <c r="P418" i="7"/>
  <c r="Q418" i="7"/>
  <c r="P419" i="7"/>
  <c r="Q419" i="7"/>
  <c r="R418" i="7" s="1"/>
  <c r="B83" i="8" l="1"/>
  <c r="B85" i="8" s="1"/>
  <c r="B295" i="8" s="1"/>
  <c r="B291" i="8"/>
  <c r="B289" i="8"/>
  <c r="E294" i="7"/>
  <c r="R419" i="7"/>
  <c r="F437" i="7"/>
  <c r="E106" i="7"/>
  <c r="E70" i="7"/>
  <c r="E471" i="7"/>
  <c r="G106" i="7"/>
  <c r="B293" i="8" l="1"/>
  <c r="B89" i="8"/>
  <c r="B87" i="8"/>
  <c r="B297" i="8" s="1"/>
  <c r="P436" i="7"/>
  <c r="R437" i="7"/>
  <c r="Q437" i="7"/>
  <c r="R436" i="7" s="1"/>
  <c r="B19" i="8"/>
  <c r="B21" i="8" s="1"/>
  <c r="B23" i="8" s="1"/>
  <c r="B7" i="8"/>
  <c r="B9" i="8" s="1"/>
  <c r="B13" i="4"/>
  <c r="B15" i="4" s="1"/>
  <c r="B299" i="8" l="1"/>
  <c r="B17" i="4"/>
  <c r="B19" i="4" s="1"/>
  <c r="R54" i="6"/>
  <c r="B21" i="4" l="1"/>
  <c r="B23" i="4" s="1"/>
  <c r="B25" i="4" s="1"/>
  <c r="B27" i="4" s="1"/>
  <c r="E255" i="8"/>
  <c r="F255" i="8"/>
  <c r="G255" i="8"/>
  <c r="H255" i="8"/>
  <c r="I255" i="8"/>
  <c r="J255" i="8"/>
  <c r="K255" i="8"/>
  <c r="L255" i="8"/>
  <c r="M255" i="8"/>
  <c r="N255" i="8"/>
  <c r="B29" i="4" l="1"/>
  <c r="B31" i="4" s="1"/>
  <c r="B37" i="4" s="1"/>
  <c r="Q224" i="8"/>
  <c r="R223" i="8" s="1"/>
  <c r="P224" i="8"/>
  <c r="Q223" i="8"/>
  <c r="R224" i="8" s="1"/>
  <c r="P223" i="8"/>
  <c r="Q222" i="8"/>
  <c r="R221" i="8" s="1"/>
  <c r="P222" i="8"/>
  <c r="Q221" i="8"/>
  <c r="R222" i="8" s="1"/>
  <c r="P221" i="8"/>
  <c r="Q220" i="8"/>
  <c r="R219" i="8" s="1"/>
  <c r="P220" i="8"/>
  <c r="Q219" i="8"/>
  <c r="P219" i="8"/>
  <c r="Q218" i="8"/>
  <c r="R217" i="8" s="1"/>
  <c r="P218" i="8"/>
  <c r="Q217" i="8"/>
  <c r="R218" i="8" s="1"/>
  <c r="C168" i="6" s="1"/>
  <c r="P217" i="8"/>
  <c r="Q216" i="8"/>
  <c r="R215" i="8" s="1"/>
  <c r="P216" i="8"/>
  <c r="Q215" i="8"/>
  <c r="R216" i="8" s="1"/>
  <c r="B168" i="6" s="1"/>
  <c r="P215" i="8"/>
  <c r="P116" i="8"/>
  <c r="P115" i="8"/>
  <c r="C115" i="8"/>
  <c r="C223" i="8" s="1"/>
  <c r="P114" i="8"/>
  <c r="P113" i="8"/>
  <c r="C113" i="8"/>
  <c r="C221" i="8" s="1"/>
  <c r="P112" i="8"/>
  <c r="P111" i="8"/>
  <c r="C111" i="8"/>
  <c r="C219" i="8" s="1"/>
  <c r="D165" i="6" s="1"/>
  <c r="B111" i="8"/>
  <c r="B219" i="8" s="1"/>
  <c r="P110" i="8"/>
  <c r="P109" i="8"/>
  <c r="C109" i="8"/>
  <c r="C217" i="8" s="1"/>
  <c r="C165" i="6" s="1"/>
  <c r="B109" i="8"/>
  <c r="B217" i="8" s="1"/>
  <c r="P108" i="8"/>
  <c r="P107" i="8"/>
  <c r="C107" i="8"/>
  <c r="C215" i="8" s="1"/>
  <c r="B165" i="6" s="1"/>
  <c r="B107" i="8"/>
  <c r="B215" i="8" s="1"/>
  <c r="P14" i="8"/>
  <c r="P13" i="8"/>
  <c r="P12" i="8"/>
  <c r="P11" i="8"/>
  <c r="P10" i="8"/>
  <c r="P9" i="8"/>
  <c r="P8" i="8"/>
  <c r="P7" i="8"/>
  <c r="B11" i="8"/>
  <c r="B13" i="8" s="1"/>
  <c r="P6" i="8"/>
  <c r="P5" i="8"/>
  <c r="B33" i="4" l="1"/>
  <c r="P225" i="8"/>
  <c r="P226" i="8" s="1"/>
  <c r="R220" i="8"/>
  <c r="D168" i="6" s="1"/>
  <c r="D167" i="6"/>
  <c r="B113" i="8"/>
  <c r="B221" i="8" s="1"/>
  <c r="B115" i="8"/>
  <c r="B223" i="8" s="1"/>
  <c r="C167" i="6"/>
  <c r="B167" i="6"/>
  <c r="Q225" i="8"/>
  <c r="P117" i="8"/>
  <c r="P118" i="8"/>
  <c r="P15" i="8"/>
  <c r="P16" i="8"/>
  <c r="B35" i="4" l="1"/>
  <c r="B39" i="4"/>
  <c r="O167" i="6"/>
  <c r="J57" i="6" s="1"/>
  <c r="R226" i="8"/>
  <c r="P168" i="6" s="1"/>
  <c r="J36" i="6" s="1"/>
  <c r="Q226" i="8"/>
  <c r="R225" i="8" s="1"/>
  <c r="B41" i="4" l="1"/>
  <c r="B43" i="4"/>
  <c r="H20" i="6"/>
  <c r="J20" i="6" s="1"/>
  <c r="G20" i="6"/>
  <c r="I20" i="6" s="1"/>
  <c r="B49" i="4" l="1"/>
  <c r="B45" i="4"/>
  <c r="Q227" i="8"/>
  <c r="R228" i="8" s="1"/>
  <c r="B174" i="6" s="1"/>
  <c r="O255" i="8"/>
  <c r="O256" i="8" s="1"/>
  <c r="N256" i="8"/>
  <c r="M256" i="8"/>
  <c r="L256" i="8"/>
  <c r="K256" i="8"/>
  <c r="J256" i="8"/>
  <c r="I256" i="8"/>
  <c r="H256" i="8"/>
  <c r="G256" i="8"/>
  <c r="F256" i="8"/>
  <c r="E256" i="8"/>
  <c r="Q254" i="8"/>
  <c r="R253" i="8" s="1"/>
  <c r="P254" i="8"/>
  <c r="Q253" i="8"/>
  <c r="R254" i="8" s="1"/>
  <c r="P253" i="8"/>
  <c r="Q252" i="8"/>
  <c r="R251" i="8" s="1"/>
  <c r="P252" i="8"/>
  <c r="Q251" i="8"/>
  <c r="R252" i="8" s="1"/>
  <c r="P251" i="8"/>
  <c r="Q250" i="8"/>
  <c r="R249" i="8" s="1"/>
  <c r="P250" i="8"/>
  <c r="Q249" i="8"/>
  <c r="R250" i="8" s="1"/>
  <c r="P249" i="8"/>
  <c r="Q248" i="8"/>
  <c r="R247" i="8" s="1"/>
  <c r="P248" i="8"/>
  <c r="Q247" i="8"/>
  <c r="R248" i="8" s="1"/>
  <c r="P247" i="8"/>
  <c r="Q246" i="8"/>
  <c r="R245" i="8" s="1"/>
  <c r="P246" i="8"/>
  <c r="Q245" i="8"/>
  <c r="R246" i="8" s="1"/>
  <c r="P245" i="8"/>
  <c r="Q244" i="8"/>
  <c r="R243" i="8" s="1"/>
  <c r="P244" i="8"/>
  <c r="Q243" i="8"/>
  <c r="R244" i="8" s="1"/>
  <c r="P243" i="8"/>
  <c r="Q242" i="8"/>
  <c r="R241" i="8" s="1"/>
  <c r="P242" i="8"/>
  <c r="Q241" i="8"/>
  <c r="R242" i="8" s="1"/>
  <c r="P241" i="8"/>
  <c r="Q240" i="8"/>
  <c r="R239" i="8" s="1"/>
  <c r="P240" i="8"/>
  <c r="Q239" i="8"/>
  <c r="R240" i="8" s="1"/>
  <c r="P239" i="8"/>
  <c r="Q238" i="8"/>
  <c r="R237" i="8" s="1"/>
  <c r="P238" i="8"/>
  <c r="Q237" i="8"/>
  <c r="R238" i="8" s="1"/>
  <c r="P237" i="8"/>
  <c r="Q236" i="8"/>
  <c r="R235" i="8" s="1"/>
  <c r="P236" i="8"/>
  <c r="Q235" i="8"/>
  <c r="R236" i="8" s="1"/>
  <c r="P235" i="8"/>
  <c r="Q234" i="8"/>
  <c r="R233" i="8" s="1"/>
  <c r="P234" i="8"/>
  <c r="Q233" i="8"/>
  <c r="R234" i="8" s="1"/>
  <c r="E174" i="6" s="1"/>
  <c r="P233" i="8"/>
  <c r="Q232" i="8"/>
  <c r="R231" i="8" s="1"/>
  <c r="P232" i="8"/>
  <c r="Q231" i="8"/>
  <c r="R232" i="8" s="1"/>
  <c r="D174" i="6" s="1"/>
  <c r="P231" i="8"/>
  <c r="Q230" i="8"/>
  <c r="R229" i="8" s="1"/>
  <c r="P230" i="8"/>
  <c r="Q229" i="8"/>
  <c r="R230" i="8" s="1"/>
  <c r="C174" i="6" s="1"/>
  <c r="P229" i="8"/>
  <c r="Q228" i="8"/>
  <c r="R227" i="8" s="1"/>
  <c r="P228" i="8"/>
  <c r="P227" i="8"/>
  <c r="O147" i="8"/>
  <c r="O148" i="8" s="1"/>
  <c r="N147" i="8"/>
  <c r="N148" i="8" s="1"/>
  <c r="M147" i="8"/>
  <c r="M148" i="8" s="1"/>
  <c r="L147" i="8"/>
  <c r="L148" i="8" s="1"/>
  <c r="K147" i="8"/>
  <c r="K148" i="8" s="1"/>
  <c r="J147" i="8"/>
  <c r="J148" i="8" s="1"/>
  <c r="I147" i="8"/>
  <c r="I148" i="8" s="1"/>
  <c r="H147" i="8"/>
  <c r="H148" i="8" s="1"/>
  <c r="G147" i="8"/>
  <c r="G148" i="8" s="1"/>
  <c r="F147" i="8"/>
  <c r="F148" i="8" s="1"/>
  <c r="E147" i="8"/>
  <c r="E148" i="8" s="1"/>
  <c r="P146" i="8"/>
  <c r="P145" i="8"/>
  <c r="C145" i="8"/>
  <c r="C253" i="8" s="1"/>
  <c r="P144" i="8"/>
  <c r="P143" i="8"/>
  <c r="C143" i="8"/>
  <c r="C251" i="8" s="1"/>
  <c r="P142" i="8"/>
  <c r="P141" i="8"/>
  <c r="C141" i="8"/>
  <c r="C249" i="8" s="1"/>
  <c r="P140" i="8"/>
  <c r="P139" i="8"/>
  <c r="C139" i="8"/>
  <c r="C247" i="8" s="1"/>
  <c r="P138" i="8"/>
  <c r="P137" i="8"/>
  <c r="C137" i="8"/>
  <c r="C245" i="8" s="1"/>
  <c r="P136" i="8"/>
  <c r="P135" i="8"/>
  <c r="C135" i="8"/>
  <c r="C243" i="8" s="1"/>
  <c r="P134" i="8"/>
  <c r="P133" i="8"/>
  <c r="C133" i="8"/>
  <c r="C241" i="8" s="1"/>
  <c r="P132" i="8"/>
  <c r="P131" i="8"/>
  <c r="C131" i="8"/>
  <c r="C239" i="8" s="1"/>
  <c r="P130" i="8"/>
  <c r="P129" i="8"/>
  <c r="C129" i="8"/>
  <c r="C237" i="8" s="1"/>
  <c r="P128" i="8"/>
  <c r="P127" i="8"/>
  <c r="C127" i="8"/>
  <c r="C235" i="8" s="1"/>
  <c r="P126" i="8"/>
  <c r="P125" i="8"/>
  <c r="C125" i="8"/>
  <c r="C233" i="8" s="1"/>
  <c r="E171" i="6" s="1"/>
  <c r="P124" i="8"/>
  <c r="P123" i="8"/>
  <c r="C123" i="8"/>
  <c r="C231" i="8" s="1"/>
  <c r="D171" i="6" s="1"/>
  <c r="P122" i="8"/>
  <c r="P121" i="8"/>
  <c r="C121" i="8"/>
  <c r="C229" i="8" s="1"/>
  <c r="C171" i="6" s="1"/>
  <c r="P120" i="8"/>
  <c r="P119" i="8"/>
  <c r="C119" i="8"/>
  <c r="C227" i="8" s="1"/>
  <c r="B171" i="6" s="1"/>
  <c r="B119" i="8"/>
  <c r="B227" i="8" s="1"/>
  <c r="N45" i="8"/>
  <c r="N46" i="8" s="1"/>
  <c r="M45" i="8"/>
  <c r="M46" i="8" s="1"/>
  <c r="L45" i="8"/>
  <c r="L46" i="8" s="1"/>
  <c r="K45" i="8"/>
  <c r="K46" i="8" s="1"/>
  <c r="J45" i="8"/>
  <c r="J46" i="8" s="1"/>
  <c r="I45" i="8"/>
  <c r="H45" i="8"/>
  <c r="H46" i="8" s="1"/>
  <c r="G45" i="8"/>
  <c r="G46" i="8" s="1"/>
  <c r="F45" i="8"/>
  <c r="F46" i="8" s="1"/>
  <c r="E45" i="8"/>
  <c r="E46" i="8" s="1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B47" i="4" l="1"/>
  <c r="B100" i="4"/>
  <c r="P255" i="8"/>
  <c r="B123" i="8"/>
  <c r="B231" i="8" s="1"/>
  <c r="B121" i="8"/>
  <c r="B229" i="8" s="1"/>
  <c r="C173" i="6"/>
  <c r="E173" i="6"/>
  <c r="D173" i="6"/>
  <c r="B173" i="6"/>
  <c r="Q255" i="8"/>
  <c r="P256" i="8"/>
  <c r="P147" i="8"/>
  <c r="P148" i="8"/>
  <c r="I46" i="8"/>
  <c r="P46" i="8" s="1"/>
  <c r="B102" i="4" l="1"/>
  <c r="B106" i="4" s="1"/>
  <c r="B104" i="4"/>
  <c r="R256" i="8"/>
  <c r="P174" i="6" s="1"/>
  <c r="B25" i="8"/>
  <c r="B125" i="8"/>
  <c r="B233" i="8" s="1"/>
  <c r="O173" i="6"/>
  <c r="Q256" i="8"/>
  <c r="R255" i="8" s="1"/>
  <c r="P45" i="8"/>
  <c r="G21" i="6" l="1"/>
  <c r="H21" i="6"/>
  <c r="J21" i="6" s="1"/>
  <c r="M67" i="6"/>
  <c r="B27" i="8"/>
  <c r="B127" i="8"/>
  <c r="B235" i="8" s="1"/>
  <c r="M68" i="6" l="1"/>
  <c r="B29" i="8"/>
  <c r="B129" i="8"/>
  <c r="B237" i="8" s="1"/>
  <c r="P162" i="4"/>
  <c r="P161" i="4"/>
  <c r="P107" i="4"/>
  <c r="P106" i="4"/>
  <c r="P52" i="4"/>
  <c r="P51" i="4"/>
  <c r="M47" i="6" l="1"/>
  <c r="P165" i="4"/>
  <c r="Q165" i="4"/>
  <c r="O156" i="6" s="1"/>
  <c r="K58" i="6" s="1"/>
  <c r="B31" i="8"/>
  <c r="B131" i="8"/>
  <c r="B239" i="8" s="1"/>
  <c r="J157" i="6"/>
  <c r="P55" i="4"/>
  <c r="P111" i="4"/>
  <c r="G19" i="6" l="1"/>
  <c r="B33" i="8"/>
  <c r="B133" i="8"/>
  <c r="B241" i="8" s="1"/>
  <c r="P110" i="4"/>
  <c r="R166" i="4"/>
  <c r="P157" i="6" s="1"/>
  <c r="K37" i="6" s="1"/>
  <c r="Q166" i="4"/>
  <c r="R165" i="4" s="1"/>
  <c r="H19" i="6" l="1"/>
  <c r="B35" i="8"/>
  <c r="B135" i="8"/>
  <c r="B243" i="8" s="1"/>
  <c r="B37" i="8" l="1"/>
  <c r="B137" i="8"/>
  <c r="B245" i="8" s="1"/>
  <c r="B39" i="8" l="1"/>
  <c r="B139" i="8"/>
  <c r="B247" i="8" s="1"/>
  <c r="O51" i="13"/>
  <c r="O52" i="13" s="1"/>
  <c r="N51" i="13"/>
  <c r="N52" i="13" s="1"/>
  <c r="M51" i="13"/>
  <c r="M52" i="13" s="1"/>
  <c r="L51" i="13"/>
  <c r="L52" i="13" s="1"/>
  <c r="K51" i="13"/>
  <c r="K52" i="13" s="1"/>
  <c r="J51" i="13"/>
  <c r="J52" i="13" s="1"/>
  <c r="I51" i="13"/>
  <c r="I52" i="13" s="1"/>
  <c r="H51" i="13"/>
  <c r="H52" i="13" s="1"/>
  <c r="G51" i="13"/>
  <c r="G52" i="13" s="1"/>
  <c r="F51" i="13"/>
  <c r="F52" i="13" s="1"/>
  <c r="E51" i="13"/>
  <c r="E52" i="13" s="1"/>
  <c r="O34" i="13"/>
  <c r="O35" i="13" s="1"/>
  <c r="N34" i="13"/>
  <c r="N35" i="13" s="1"/>
  <c r="M34" i="13"/>
  <c r="M35" i="13" s="1"/>
  <c r="L34" i="13"/>
  <c r="L35" i="13" s="1"/>
  <c r="K34" i="13"/>
  <c r="K35" i="13" s="1"/>
  <c r="J34" i="13"/>
  <c r="J35" i="13" s="1"/>
  <c r="I34" i="13"/>
  <c r="I35" i="13" s="1"/>
  <c r="H34" i="13"/>
  <c r="H35" i="13" s="1"/>
  <c r="G34" i="13"/>
  <c r="G35" i="13" s="1"/>
  <c r="F34" i="13"/>
  <c r="F35" i="13" s="1"/>
  <c r="E34" i="13"/>
  <c r="E35" i="13" s="1"/>
  <c r="O17" i="13"/>
  <c r="O18" i="13" s="1"/>
  <c r="N17" i="13"/>
  <c r="N18" i="13" s="1"/>
  <c r="M17" i="13"/>
  <c r="M18" i="13" s="1"/>
  <c r="L17" i="13"/>
  <c r="L18" i="13" s="1"/>
  <c r="K17" i="13"/>
  <c r="K18" i="13" s="1"/>
  <c r="J17" i="13"/>
  <c r="J18" i="13" s="1"/>
  <c r="I17" i="13"/>
  <c r="I18" i="13" s="1"/>
  <c r="H17" i="13"/>
  <c r="H18" i="13" s="1"/>
  <c r="G17" i="13"/>
  <c r="G18" i="13" s="1"/>
  <c r="F17" i="13"/>
  <c r="F18" i="13" s="1"/>
  <c r="E17" i="13"/>
  <c r="E18" i="13" s="1"/>
  <c r="O471" i="7"/>
  <c r="N471" i="7"/>
  <c r="M470" i="7"/>
  <c r="M471" i="7" s="1"/>
  <c r="L470" i="7"/>
  <c r="L471" i="7" s="1"/>
  <c r="J470" i="7"/>
  <c r="J471" i="7" s="1"/>
  <c r="I470" i="7"/>
  <c r="I471" i="7" s="1"/>
  <c r="H470" i="7"/>
  <c r="H471" i="7" s="1"/>
  <c r="G470" i="7"/>
  <c r="F471" i="7"/>
  <c r="O452" i="7"/>
  <c r="O453" i="7" s="1"/>
  <c r="N453" i="7"/>
  <c r="M452" i="7"/>
  <c r="M453" i="7" s="1"/>
  <c r="L453" i="7"/>
  <c r="K452" i="7"/>
  <c r="K453" i="7" s="1"/>
  <c r="J453" i="7"/>
  <c r="I452" i="7"/>
  <c r="I453" i="7" s="1"/>
  <c r="H452" i="7"/>
  <c r="H453" i="7" s="1"/>
  <c r="G452" i="7"/>
  <c r="G453" i="7" s="1"/>
  <c r="F452" i="7"/>
  <c r="F453" i="7" s="1"/>
  <c r="E453" i="7"/>
  <c r="O293" i="7"/>
  <c r="O294" i="7" s="1"/>
  <c r="N294" i="7"/>
  <c r="M293" i="7"/>
  <c r="L293" i="7"/>
  <c r="L294" i="7" s="1"/>
  <c r="K293" i="7"/>
  <c r="K294" i="7" s="1"/>
  <c r="J293" i="7"/>
  <c r="J294" i="7" s="1"/>
  <c r="I293" i="7"/>
  <c r="I294" i="7" s="1"/>
  <c r="H293" i="7"/>
  <c r="H294" i="7" s="1"/>
  <c r="G293" i="7"/>
  <c r="G294" i="7" s="1"/>
  <c r="F293" i="7"/>
  <c r="O259" i="7"/>
  <c r="O260" i="7" s="1"/>
  <c r="N260" i="7"/>
  <c r="M259" i="7"/>
  <c r="M260" i="7" s="1"/>
  <c r="L259" i="7"/>
  <c r="L260" i="7" s="1"/>
  <c r="K259" i="7"/>
  <c r="K260" i="7" s="1"/>
  <c r="J260" i="7"/>
  <c r="I259" i="7"/>
  <c r="I260" i="7" s="1"/>
  <c r="H259" i="7"/>
  <c r="H260" i="7" s="1"/>
  <c r="G259" i="7"/>
  <c r="G260" i="7" s="1"/>
  <c r="F259" i="7"/>
  <c r="F260" i="7" s="1"/>
  <c r="A279" i="7"/>
  <c r="A456" i="7" s="1"/>
  <c r="A245" i="7"/>
  <c r="A438" i="7" s="1"/>
  <c r="A195" i="7"/>
  <c r="A388" i="7" s="1"/>
  <c r="O69" i="7"/>
  <c r="O70" i="7" s="1"/>
  <c r="N70" i="7"/>
  <c r="M69" i="7"/>
  <c r="M70" i="7" s="1"/>
  <c r="L69" i="7"/>
  <c r="L70" i="7" s="1"/>
  <c r="K69" i="7"/>
  <c r="K70" i="7" s="1"/>
  <c r="J70" i="7"/>
  <c r="I69" i="7"/>
  <c r="I70" i="7" s="1"/>
  <c r="H69" i="7"/>
  <c r="H70" i="7" s="1"/>
  <c r="G69" i="7"/>
  <c r="F70" i="7"/>
  <c r="Q470" i="7" l="1"/>
  <c r="O123" i="6" s="1"/>
  <c r="E58" i="6" s="1"/>
  <c r="Q452" i="7"/>
  <c r="O117" i="6" s="1"/>
  <c r="M294" i="7"/>
  <c r="P259" i="7"/>
  <c r="G70" i="7"/>
  <c r="P69" i="7" s="1"/>
  <c r="P54" i="7"/>
  <c r="G471" i="7"/>
  <c r="P471" i="7" s="1"/>
  <c r="F294" i="7"/>
  <c r="O106" i="7"/>
  <c r="P105" i="7" s="1"/>
  <c r="B41" i="8"/>
  <c r="B141" i="8"/>
  <c r="B249" i="8" s="1"/>
  <c r="D27" i="6"/>
  <c r="G14" i="6" l="1"/>
  <c r="G12" i="6"/>
  <c r="G13" i="6" s="1"/>
  <c r="P106" i="7"/>
  <c r="R471" i="7"/>
  <c r="P124" i="6" s="1"/>
  <c r="E37" i="6" s="1"/>
  <c r="Q471" i="7"/>
  <c r="R470" i="7" s="1"/>
  <c r="P470" i="7"/>
  <c r="B43" i="8"/>
  <c r="B143" i="8"/>
  <c r="B251" i="8" s="1"/>
  <c r="P119" i="6" l="1"/>
  <c r="B145" i="8"/>
  <c r="B253" i="8" s="1"/>
  <c r="P107" i="6"/>
  <c r="H14" i="6"/>
  <c r="R222" i="13"/>
  <c r="Q50" i="13"/>
  <c r="R49" i="13" s="1"/>
  <c r="P50" i="13"/>
  <c r="Q49" i="13"/>
  <c r="R50" i="13" s="1"/>
  <c r="P49" i="13"/>
  <c r="Q48" i="13"/>
  <c r="R47" i="13" s="1"/>
  <c r="P48" i="13"/>
  <c r="Q47" i="13"/>
  <c r="R48" i="13" s="1"/>
  <c r="P47" i="13"/>
  <c r="Q46" i="13"/>
  <c r="R45" i="13" s="1"/>
  <c r="P46" i="13"/>
  <c r="Q45" i="13"/>
  <c r="R46" i="13" s="1"/>
  <c r="P45" i="13"/>
  <c r="Q44" i="13"/>
  <c r="R43" i="13" s="1"/>
  <c r="P44" i="13"/>
  <c r="Q43" i="13"/>
  <c r="P43" i="13"/>
  <c r="Q42" i="13"/>
  <c r="R41" i="13" s="1"/>
  <c r="P42" i="13"/>
  <c r="Q41" i="13"/>
  <c r="B213" i="6" s="1"/>
  <c r="P41" i="13"/>
  <c r="Q40" i="13"/>
  <c r="R39" i="13" s="1"/>
  <c r="P40" i="13"/>
  <c r="Q39" i="13"/>
  <c r="R40" i="13" s="1"/>
  <c r="P39" i="13"/>
  <c r="P33" i="13"/>
  <c r="P32" i="13"/>
  <c r="C32" i="13"/>
  <c r="C49" i="13" s="1"/>
  <c r="P31" i="13"/>
  <c r="P30" i="13"/>
  <c r="C30" i="13"/>
  <c r="C47" i="13" s="1"/>
  <c r="P29" i="13"/>
  <c r="P28" i="13"/>
  <c r="C28" i="13"/>
  <c r="C45" i="13" s="1"/>
  <c r="P27" i="13"/>
  <c r="P26" i="13"/>
  <c r="C26" i="13"/>
  <c r="C43" i="13" s="1"/>
  <c r="P25" i="13"/>
  <c r="P24" i="13"/>
  <c r="C24" i="13"/>
  <c r="C41" i="13" s="1"/>
  <c r="P23" i="13"/>
  <c r="P22" i="13"/>
  <c r="C22" i="13"/>
  <c r="C39" i="13" s="1"/>
  <c r="B22" i="13"/>
  <c r="B39" i="13" s="1"/>
  <c r="P16" i="13"/>
  <c r="P15" i="13"/>
  <c r="P14" i="13"/>
  <c r="P13" i="13"/>
  <c r="P12" i="13"/>
  <c r="P11" i="13"/>
  <c r="P10" i="13"/>
  <c r="P9" i="13"/>
  <c r="P8" i="13"/>
  <c r="P7" i="13"/>
  <c r="B7" i="13"/>
  <c r="B9" i="13" s="1"/>
  <c r="P6" i="13"/>
  <c r="P5" i="13"/>
  <c r="E3" i="13"/>
  <c r="E20" i="13" s="1"/>
  <c r="E37" i="13" s="1"/>
  <c r="P148" i="9"/>
  <c r="P147" i="9"/>
  <c r="P144" i="9"/>
  <c r="D207" i="6"/>
  <c r="P143" i="9"/>
  <c r="P140" i="9"/>
  <c r="B207" i="6"/>
  <c r="P139" i="9"/>
  <c r="P138" i="9"/>
  <c r="N202" i="6"/>
  <c r="P137" i="9"/>
  <c r="P134" i="9"/>
  <c r="M202" i="6"/>
  <c r="P133" i="9"/>
  <c r="P132" i="9"/>
  <c r="L202" i="6"/>
  <c r="P131" i="9"/>
  <c r="P130" i="9"/>
  <c r="K202" i="6"/>
  <c r="P129" i="9"/>
  <c r="P128" i="9"/>
  <c r="J203" i="6"/>
  <c r="P127" i="9"/>
  <c r="P126" i="9"/>
  <c r="I203" i="6"/>
  <c r="P125" i="9"/>
  <c r="P124" i="9"/>
  <c r="H203" i="6"/>
  <c r="P123" i="9"/>
  <c r="P122" i="9"/>
  <c r="G203" i="6"/>
  <c r="P121" i="9"/>
  <c r="P120" i="9"/>
  <c r="F203" i="6"/>
  <c r="P119" i="9"/>
  <c r="P118" i="9"/>
  <c r="E202" i="6"/>
  <c r="P117" i="9"/>
  <c r="P116" i="9"/>
  <c r="D203" i="6"/>
  <c r="P115" i="9"/>
  <c r="P114" i="9"/>
  <c r="C203" i="6"/>
  <c r="P113" i="9"/>
  <c r="Q110" i="9"/>
  <c r="R109" i="9" s="1"/>
  <c r="P110" i="9"/>
  <c r="Q109" i="9"/>
  <c r="R110" i="9" s="1"/>
  <c r="B203" i="6" s="1"/>
  <c r="P109" i="9"/>
  <c r="P93" i="9"/>
  <c r="P92" i="9"/>
  <c r="P91" i="9"/>
  <c r="P90" i="9"/>
  <c r="D205" i="6"/>
  <c r="P85" i="9"/>
  <c r="P84" i="9"/>
  <c r="B205" i="6"/>
  <c r="P83" i="9"/>
  <c r="P82" i="9"/>
  <c r="N200" i="6"/>
  <c r="P79" i="9"/>
  <c r="P78" i="9"/>
  <c r="M200" i="6"/>
  <c r="P77" i="9"/>
  <c r="P76" i="9"/>
  <c r="L200" i="6"/>
  <c r="P75" i="9"/>
  <c r="P74" i="9"/>
  <c r="K200" i="6"/>
  <c r="P73" i="9"/>
  <c r="P72" i="9"/>
  <c r="J200" i="6"/>
  <c r="P71" i="9"/>
  <c r="P70" i="9"/>
  <c r="I200" i="6"/>
  <c r="P69" i="9"/>
  <c r="P68" i="9"/>
  <c r="H200" i="6"/>
  <c r="P67" i="9"/>
  <c r="P66" i="9"/>
  <c r="G200" i="6"/>
  <c r="P65" i="9"/>
  <c r="P64" i="9"/>
  <c r="F200" i="6"/>
  <c r="P63" i="9"/>
  <c r="P62" i="9"/>
  <c r="E200" i="6"/>
  <c r="P61" i="9"/>
  <c r="P60" i="9"/>
  <c r="D200" i="6"/>
  <c r="P59" i="9"/>
  <c r="P58" i="9"/>
  <c r="C200" i="6"/>
  <c r="P57" i="9"/>
  <c r="P56" i="9"/>
  <c r="B200" i="6"/>
  <c r="P42" i="9"/>
  <c r="P41" i="9"/>
  <c r="P36" i="9"/>
  <c r="P35" i="9"/>
  <c r="P34" i="9"/>
  <c r="P33" i="9"/>
  <c r="P32" i="9"/>
  <c r="P31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E3" i="9"/>
  <c r="E54" i="9" s="1"/>
  <c r="E107" i="9" s="1"/>
  <c r="P288" i="8"/>
  <c r="C184" i="6"/>
  <c r="P287" i="8"/>
  <c r="P286" i="8"/>
  <c r="B185" i="6"/>
  <c r="P285" i="8"/>
  <c r="P284" i="8"/>
  <c r="P283" i="8"/>
  <c r="P282" i="8"/>
  <c r="L179" i="6"/>
  <c r="P280" i="8"/>
  <c r="P278" i="8"/>
  <c r="P277" i="8"/>
  <c r="P276" i="8"/>
  <c r="I180" i="6"/>
  <c r="P275" i="8"/>
  <c r="P274" i="8"/>
  <c r="H180" i="6"/>
  <c r="P273" i="8"/>
  <c r="P272" i="8"/>
  <c r="G180" i="6"/>
  <c r="P271" i="8"/>
  <c r="P270" i="8"/>
  <c r="F180" i="6"/>
  <c r="P269" i="8"/>
  <c r="P268" i="8"/>
  <c r="E180" i="6"/>
  <c r="P267" i="8"/>
  <c r="P266" i="8"/>
  <c r="D180" i="6"/>
  <c r="P265" i="8"/>
  <c r="P264" i="8"/>
  <c r="C180" i="6"/>
  <c r="P263" i="8"/>
  <c r="Q258" i="8"/>
  <c r="R257" i="8" s="1"/>
  <c r="P258" i="8"/>
  <c r="Q257" i="8"/>
  <c r="R258" i="8" s="1"/>
  <c r="B180" i="6" s="1"/>
  <c r="P257" i="8"/>
  <c r="P180" i="8"/>
  <c r="P179" i="8"/>
  <c r="P178" i="8"/>
  <c r="P177" i="8"/>
  <c r="B182" i="6"/>
  <c r="P176" i="8"/>
  <c r="P175" i="8"/>
  <c r="M177" i="6"/>
  <c r="P174" i="8"/>
  <c r="P173" i="8"/>
  <c r="L177" i="6"/>
  <c r="P172" i="8"/>
  <c r="P171" i="8"/>
  <c r="K177" i="6"/>
  <c r="P170" i="8"/>
  <c r="P169" i="8"/>
  <c r="J177" i="6"/>
  <c r="P168" i="8"/>
  <c r="P167" i="8"/>
  <c r="I177" i="6"/>
  <c r="P166" i="8"/>
  <c r="P165" i="8"/>
  <c r="H177" i="6"/>
  <c r="P164" i="8"/>
  <c r="P163" i="8"/>
  <c r="G177" i="6"/>
  <c r="P162" i="8"/>
  <c r="P161" i="8"/>
  <c r="F177" i="6"/>
  <c r="P160" i="8"/>
  <c r="P159" i="8"/>
  <c r="E177" i="6"/>
  <c r="P158" i="8"/>
  <c r="P157" i="8"/>
  <c r="D177" i="6"/>
  <c r="P156" i="8"/>
  <c r="P155" i="8"/>
  <c r="C177" i="6"/>
  <c r="P150" i="8"/>
  <c r="P149" i="8"/>
  <c r="B177" i="6"/>
  <c r="B149" i="8"/>
  <c r="B257" i="8" s="1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B263" i="8"/>
  <c r="P48" i="8"/>
  <c r="P47" i="8"/>
  <c r="E3" i="8"/>
  <c r="E105" i="8" s="1"/>
  <c r="E213" i="8" s="1"/>
  <c r="Q164" i="4"/>
  <c r="R163" i="4" s="1"/>
  <c r="P164" i="4"/>
  <c r="Q163" i="4"/>
  <c r="P163" i="4"/>
  <c r="P160" i="4"/>
  <c r="I156" i="6"/>
  <c r="P159" i="4"/>
  <c r="P158" i="4"/>
  <c r="H156" i="6"/>
  <c r="P157" i="4"/>
  <c r="P154" i="4"/>
  <c r="G156" i="6"/>
  <c r="P153" i="4"/>
  <c r="P152" i="4"/>
  <c r="F156" i="6"/>
  <c r="P151" i="4"/>
  <c r="P150" i="4"/>
  <c r="E156" i="6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J152" i="6"/>
  <c r="P133" i="4"/>
  <c r="P132" i="4"/>
  <c r="I151" i="6"/>
  <c r="P131" i="4"/>
  <c r="P130" i="4"/>
  <c r="H152" i="6"/>
  <c r="P129" i="4"/>
  <c r="P128" i="4"/>
  <c r="G152" i="6"/>
  <c r="P127" i="4"/>
  <c r="P126" i="4"/>
  <c r="F152" i="6"/>
  <c r="P125" i="4"/>
  <c r="P124" i="4"/>
  <c r="E152" i="6"/>
  <c r="P123" i="4"/>
  <c r="P122" i="4"/>
  <c r="D152" i="6"/>
  <c r="P121" i="4"/>
  <c r="P118" i="4"/>
  <c r="C151" i="6"/>
  <c r="P117" i="4"/>
  <c r="Q116" i="4"/>
  <c r="R115" i="4" s="1"/>
  <c r="P116" i="4"/>
  <c r="Q115" i="4"/>
  <c r="B151" i="6" s="1"/>
  <c r="P115" i="4"/>
  <c r="P109" i="4"/>
  <c r="P108" i="4"/>
  <c r="P105" i="4"/>
  <c r="P104" i="4"/>
  <c r="P103" i="4"/>
  <c r="P102" i="4"/>
  <c r="H154" i="6"/>
  <c r="P99" i="4"/>
  <c r="P98" i="4"/>
  <c r="G154" i="6"/>
  <c r="P97" i="4"/>
  <c r="P96" i="4"/>
  <c r="F154" i="6"/>
  <c r="P95" i="4"/>
  <c r="P94" i="4"/>
  <c r="E154" i="6"/>
  <c r="P93" i="4"/>
  <c r="P92" i="4"/>
  <c r="D154" i="6"/>
  <c r="P91" i="4"/>
  <c r="P90" i="4"/>
  <c r="C154" i="6"/>
  <c r="P89" i="4"/>
  <c r="P88" i="4"/>
  <c r="B154" i="6"/>
  <c r="P87" i="4"/>
  <c r="P86" i="4"/>
  <c r="N149" i="6"/>
  <c r="P85" i="4"/>
  <c r="P84" i="4"/>
  <c r="M149" i="6"/>
  <c r="P83" i="4"/>
  <c r="P82" i="4"/>
  <c r="L149" i="6"/>
  <c r="P81" i="4"/>
  <c r="P80" i="4"/>
  <c r="K149" i="6"/>
  <c r="P79" i="4"/>
  <c r="P78" i="4"/>
  <c r="J149" i="6"/>
  <c r="P77" i="4"/>
  <c r="P76" i="4"/>
  <c r="I149" i="6"/>
  <c r="P75" i="4"/>
  <c r="P74" i="4"/>
  <c r="H149" i="6"/>
  <c r="P73" i="4"/>
  <c r="P72" i="4"/>
  <c r="G149" i="6"/>
  <c r="P71" i="4"/>
  <c r="P70" i="4"/>
  <c r="F149" i="6"/>
  <c r="P69" i="4"/>
  <c r="P68" i="4"/>
  <c r="E149" i="6"/>
  <c r="P67" i="4"/>
  <c r="P66" i="4"/>
  <c r="D149" i="6"/>
  <c r="P63" i="4"/>
  <c r="P62" i="4"/>
  <c r="C149" i="6"/>
  <c r="P61" i="4"/>
  <c r="P60" i="4"/>
  <c r="B149" i="6"/>
  <c r="B115" i="4"/>
  <c r="P54" i="4"/>
  <c r="P53" i="4"/>
  <c r="P50" i="4"/>
  <c r="P49" i="4"/>
  <c r="P48" i="4"/>
  <c r="P47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8" i="4"/>
  <c r="P7" i="4"/>
  <c r="P6" i="4"/>
  <c r="P5" i="4"/>
  <c r="E3" i="4"/>
  <c r="E58" i="4" s="1"/>
  <c r="E113" i="4" s="1"/>
  <c r="P467" i="7"/>
  <c r="P466" i="7"/>
  <c r="P465" i="7"/>
  <c r="P463" i="7"/>
  <c r="P462" i="7"/>
  <c r="P461" i="7"/>
  <c r="D123" i="6"/>
  <c r="P460" i="7"/>
  <c r="P459" i="7"/>
  <c r="P458" i="7"/>
  <c r="B458" i="7"/>
  <c r="B460" i="7" s="1"/>
  <c r="P457" i="7"/>
  <c r="P456" i="7"/>
  <c r="Q451" i="7"/>
  <c r="R450" i="7" s="1"/>
  <c r="P451" i="7"/>
  <c r="Q450" i="7"/>
  <c r="R451" i="7" s="1"/>
  <c r="P450" i="7"/>
  <c r="Q449" i="7"/>
  <c r="R448" i="7" s="1"/>
  <c r="P449" i="7"/>
  <c r="Q448" i="7"/>
  <c r="P448" i="7"/>
  <c r="Q447" i="7"/>
  <c r="R446" i="7" s="1"/>
  <c r="P447" i="7"/>
  <c r="Q446" i="7"/>
  <c r="P446" i="7"/>
  <c r="Q445" i="7"/>
  <c r="R444" i="7" s="1"/>
  <c r="P445" i="7"/>
  <c r="Q444" i="7"/>
  <c r="P444" i="7"/>
  <c r="Q443" i="7"/>
  <c r="R442" i="7" s="1"/>
  <c r="P443" i="7"/>
  <c r="Q442" i="7"/>
  <c r="Q441" i="7"/>
  <c r="R440" i="7" s="1"/>
  <c r="P441" i="7"/>
  <c r="C117" i="6"/>
  <c r="P440" i="7"/>
  <c r="Q439" i="7"/>
  <c r="R438" i="7" s="1"/>
  <c r="P439" i="7"/>
  <c r="Q438" i="7"/>
  <c r="B117" i="6" s="1"/>
  <c r="P438" i="7"/>
  <c r="Q435" i="7"/>
  <c r="R434" i="7" s="1"/>
  <c r="P435" i="7"/>
  <c r="Q434" i="7"/>
  <c r="R435" i="7" s="1"/>
  <c r="P434" i="7"/>
  <c r="Q433" i="7"/>
  <c r="R432" i="7" s="1"/>
  <c r="P433" i="7"/>
  <c r="Q432" i="7"/>
  <c r="R433" i="7" s="1"/>
  <c r="P432" i="7"/>
  <c r="Q431" i="7"/>
  <c r="R430" i="7" s="1"/>
  <c r="P431" i="7"/>
  <c r="Q430" i="7"/>
  <c r="R431" i="7" s="1"/>
  <c r="P430" i="7"/>
  <c r="Q429" i="7"/>
  <c r="R428" i="7" s="1"/>
  <c r="P429" i="7"/>
  <c r="Q428" i="7"/>
  <c r="R429" i="7" s="1"/>
  <c r="P428" i="7"/>
  <c r="Q427" i="7"/>
  <c r="R426" i="7" s="1"/>
  <c r="P427" i="7"/>
  <c r="Q426" i="7"/>
  <c r="R427" i="7" s="1"/>
  <c r="P426" i="7"/>
  <c r="Q425" i="7"/>
  <c r="R424" i="7" s="1"/>
  <c r="P425" i="7"/>
  <c r="Q424" i="7"/>
  <c r="P424" i="7"/>
  <c r="Q423" i="7"/>
  <c r="R422" i="7" s="1"/>
  <c r="P423" i="7"/>
  <c r="Q422" i="7"/>
  <c r="P422" i="7"/>
  <c r="Q421" i="7"/>
  <c r="R420" i="7" s="1"/>
  <c r="P421" i="7"/>
  <c r="Q420" i="7"/>
  <c r="P420" i="7"/>
  <c r="Q417" i="7"/>
  <c r="R416" i="7" s="1"/>
  <c r="P417" i="7"/>
  <c r="Q416" i="7"/>
  <c r="P416" i="7"/>
  <c r="P415" i="7"/>
  <c r="P414" i="7"/>
  <c r="P413" i="7"/>
  <c r="P412" i="7"/>
  <c r="P411" i="7"/>
  <c r="P410" i="7"/>
  <c r="P409" i="7"/>
  <c r="P408" i="7"/>
  <c r="P407" i="7"/>
  <c r="P406" i="7"/>
  <c r="P405" i="7"/>
  <c r="P404" i="7"/>
  <c r="P401" i="7"/>
  <c r="P400" i="7"/>
  <c r="P399" i="7"/>
  <c r="P398" i="7"/>
  <c r="P397" i="7"/>
  <c r="P396" i="7"/>
  <c r="P395" i="7"/>
  <c r="P394" i="7"/>
  <c r="P391" i="7"/>
  <c r="P390" i="7"/>
  <c r="Q389" i="7"/>
  <c r="R388" i="7" s="1"/>
  <c r="P389" i="7"/>
  <c r="P292" i="7"/>
  <c r="P291" i="7"/>
  <c r="H121" i="6"/>
  <c r="P290" i="7"/>
  <c r="P289" i="7"/>
  <c r="G121" i="6"/>
  <c r="P288" i="7"/>
  <c r="P287" i="7"/>
  <c r="P286" i="7"/>
  <c r="P285" i="7"/>
  <c r="P284" i="7"/>
  <c r="P283" i="7"/>
  <c r="D121" i="6"/>
  <c r="P282" i="7"/>
  <c r="P281" i="7"/>
  <c r="C121" i="6"/>
  <c r="P280" i="7"/>
  <c r="P279" i="7"/>
  <c r="B121" i="6"/>
  <c r="P258" i="7"/>
  <c r="P257" i="7"/>
  <c r="C450" i="7"/>
  <c r="P256" i="7"/>
  <c r="P255" i="7"/>
  <c r="C448" i="7"/>
  <c r="P254" i="7"/>
  <c r="P253" i="7"/>
  <c r="C446" i="7"/>
  <c r="P252" i="7"/>
  <c r="P251" i="7"/>
  <c r="P250" i="7"/>
  <c r="P249" i="7"/>
  <c r="P248" i="7"/>
  <c r="P247" i="7"/>
  <c r="C115" i="6"/>
  <c r="P246" i="7"/>
  <c r="P245" i="7"/>
  <c r="B115" i="6"/>
  <c r="B438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06" i="7"/>
  <c r="P205" i="7"/>
  <c r="P204" i="7"/>
  <c r="P203" i="7"/>
  <c r="P202" i="7"/>
  <c r="P201" i="7"/>
  <c r="D104" i="6"/>
  <c r="C104" i="6"/>
  <c r="B104" i="6"/>
  <c r="P104" i="7"/>
  <c r="P103" i="7"/>
  <c r="P102" i="7"/>
  <c r="P101" i="7"/>
  <c r="P100" i="7"/>
  <c r="P99" i="7"/>
  <c r="P98" i="7"/>
  <c r="P97" i="7"/>
  <c r="P96" i="7"/>
  <c r="P95" i="7"/>
  <c r="P94" i="7"/>
  <c r="P93" i="7"/>
  <c r="B103" i="7"/>
  <c r="P90" i="7"/>
  <c r="P89" i="7"/>
  <c r="P68" i="7"/>
  <c r="P67" i="7"/>
  <c r="P66" i="7"/>
  <c r="P65" i="7"/>
  <c r="P64" i="7"/>
  <c r="P63" i="7"/>
  <c r="P62" i="7"/>
  <c r="P61" i="7"/>
  <c r="P60" i="7"/>
  <c r="P59" i="7"/>
  <c r="P57" i="7"/>
  <c r="B440" i="7"/>
  <c r="P56" i="7"/>
  <c r="P55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16" i="7"/>
  <c r="P15" i="7"/>
  <c r="P14" i="7"/>
  <c r="P13" i="7"/>
  <c r="P12" i="7"/>
  <c r="P11" i="7"/>
  <c r="P10" i="7"/>
  <c r="P9" i="7"/>
  <c r="P8" i="7"/>
  <c r="D3" i="6"/>
  <c r="E4" i="7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E21" i="14" s="1"/>
  <c r="F21" i="14" s="1"/>
  <c r="G21" i="14" s="1"/>
  <c r="H21" i="14" s="1"/>
  <c r="I21" i="14" s="1"/>
  <c r="J21" i="14" s="1"/>
  <c r="K21" i="14" s="1"/>
  <c r="L21" i="14" s="1"/>
  <c r="M21" i="14" s="1"/>
  <c r="N21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D37" i="6" l="1"/>
  <c r="B37" i="6"/>
  <c r="B462" i="7"/>
  <c r="B464" i="7" s="1"/>
  <c r="B466" i="7"/>
  <c r="H11" i="6"/>
  <c r="M180" i="6"/>
  <c r="M179" i="6"/>
  <c r="G124" i="6"/>
  <c r="R449" i="7"/>
  <c r="R42" i="13"/>
  <c r="B214" i="6" s="1"/>
  <c r="R445" i="7"/>
  <c r="Q301" i="8"/>
  <c r="B124" i="6"/>
  <c r="B123" i="6"/>
  <c r="C124" i="6"/>
  <c r="C123" i="6"/>
  <c r="F124" i="6"/>
  <c r="D208" i="6"/>
  <c r="D124" i="6"/>
  <c r="L180" i="6"/>
  <c r="K180" i="6"/>
  <c r="K179" i="6"/>
  <c r="J180" i="6"/>
  <c r="J179" i="6"/>
  <c r="G157" i="6"/>
  <c r="L152" i="6"/>
  <c r="L151" i="6"/>
  <c r="N152" i="6"/>
  <c r="N151" i="6"/>
  <c r="D157" i="6"/>
  <c r="D156" i="6"/>
  <c r="K152" i="6"/>
  <c r="K151" i="6"/>
  <c r="M152" i="6"/>
  <c r="M151" i="6"/>
  <c r="C157" i="6"/>
  <c r="C156" i="6"/>
  <c r="B157" i="6"/>
  <c r="B156" i="6"/>
  <c r="R441" i="7"/>
  <c r="C118" i="6" s="1"/>
  <c r="B208" i="6"/>
  <c r="B267" i="8"/>
  <c r="B265" i="8"/>
  <c r="R443" i="7"/>
  <c r="H157" i="6"/>
  <c r="I157" i="6"/>
  <c r="R447" i="7"/>
  <c r="R44" i="13"/>
  <c r="M203" i="6"/>
  <c r="L203" i="6"/>
  <c r="K203" i="6"/>
  <c r="N203" i="6"/>
  <c r="C185" i="6"/>
  <c r="E124" i="6"/>
  <c r="C107" i="6"/>
  <c r="C106" i="6"/>
  <c r="R417" i="7"/>
  <c r="R423" i="7"/>
  <c r="R421" i="7"/>
  <c r="R389" i="7"/>
  <c r="B107" i="6" s="1"/>
  <c r="B106" i="6"/>
  <c r="D107" i="6"/>
  <c r="D106" i="6"/>
  <c r="R425" i="7"/>
  <c r="C202" i="6"/>
  <c r="B202" i="6"/>
  <c r="D202" i="6"/>
  <c r="F202" i="6"/>
  <c r="E203" i="6"/>
  <c r="J202" i="6"/>
  <c r="F179" i="6"/>
  <c r="G179" i="6"/>
  <c r="H179" i="6"/>
  <c r="I179" i="6"/>
  <c r="D179" i="6"/>
  <c r="E179" i="6"/>
  <c r="D151" i="6"/>
  <c r="J151" i="6"/>
  <c r="H151" i="6"/>
  <c r="B26" i="13"/>
  <c r="B43" i="13" s="1"/>
  <c r="B11" i="13"/>
  <c r="B24" i="13"/>
  <c r="B41" i="13" s="1"/>
  <c r="P35" i="13"/>
  <c r="P51" i="13"/>
  <c r="P52" i="13"/>
  <c r="P34" i="13"/>
  <c r="Q52" i="13"/>
  <c r="R51" i="13" s="1"/>
  <c r="P17" i="13"/>
  <c r="P18" i="13"/>
  <c r="Q51" i="13"/>
  <c r="O213" i="6" s="1"/>
  <c r="H202" i="6"/>
  <c r="I202" i="6"/>
  <c r="G202" i="6"/>
  <c r="P301" i="8"/>
  <c r="B179" i="6"/>
  <c r="B184" i="6"/>
  <c r="P193" i="8"/>
  <c r="P194" i="8"/>
  <c r="C179" i="6"/>
  <c r="G151" i="6"/>
  <c r="E151" i="6"/>
  <c r="R116" i="4"/>
  <c r="B152" i="6" s="1"/>
  <c r="F157" i="6"/>
  <c r="P166" i="4"/>
  <c r="F151" i="6"/>
  <c r="B117" i="4"/>
  <c r="B119" i="4" s="1"/>
  <c r="B121" i="4" s="1"/>
  <c r="B123" i="4" s="1"/>
  <c r="B125" i="4" s="1"/>
  <c r="B127" i="4" s="1"/>
  <c r="B131" i="4" s="1"/>
  <c r="B133" i="4" s="1"/>
  <c r="B135" i="4" s="1"/>
  <c r="R164" i="4"/>
  <c r="C152" i="6"/>
  <c r="I152" i="6"/>
  <c r="E157" i="6"/>
  <c r="E386" i="7"/>
  <c r="B442" i="7"/>
  <c r="R439" i="7"/>
  <c r="P260" i="7"/>
  <c r="P452" i="7"/>
  <c r="P453" i="7"/>
  <c r="P293" i="7"/>
  <c r="P294" i="7"/>
  <c r="E4" i="13"/>
  <c r="F4" i="13" s="1"/>
  <c r="G4" i="13" s="1"/>
  <c r="H4" i="13" s="1"/>
  <c r="I4" i="13" s="1"/>
  <c r="J4" i="13" s="1"/>
  <c r="K4" i="13" s="1"/>
  <c r="L4" i="13" s="1"/>
  <c r="M4" i="13" s="1"/>
  <c r="N4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F4" i="7"/>
  <c r="G4" i="7" s="1"/>
  <c r="H4" i="7" s="1"/>
  <c r="I4" i="7" s="1"/>
  <c r="J4" i="7" s="1"/>
  <c r="K4" i="7" s="1"/>
  <c r="L4" i="7" s="1"/>
  <c r="M4" i="7" s="1"/>
  <c r="N4" i="7" s="1"/>
  <c r="E194" i="7" s="1"/>
  <c r="F194" i="7" s="1"/>
  <c r="G194" i="7" s="1"/>
  <c r="H194" i="7" s="1"/>
  <c r="I194" i="7" s="1"/>
  <c r="J194" i="7" s="1"/>
  <c r="K194" i="7" s="1"/>
  <c r="L194" i="7" s="1"/>
  <c r="M194" i="7" s="1"/>
  <c r="N194" i="7" s="1"/>
  <c r="E4" i="9"/>
  <c r="F4" i="9" s="1"/>
  <c r="G4" i="9" s="1"/>
  <c r="H4" i="9" s="1"/>
  <c r="I4" i="9" s="1"/>
  <c r="J4" i="9" s="1"/>
  <c r="K4" i="9" s="1"/>
  <c r="L4" i="9" s="1"/>
  <c r="M4" i="9" s="1"/>
  <c r="N4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E108" i="9" s="1"/>
  <c r="F108" i="9" s="1"/>
  <c r="G108" i="9" s="1"/>
  <c r="H108" i="9" s="1"/>
  <c r="I108" i="9" s="1"/>
  <c r="J108" i="9" s="1"/>
  <c r="K108" i="9" s="1"/>
  <c r="L108" i="9" s="1"/>
  <c r="M108" i="9" s="1"/>
  <c r="N108" i="9" s="1"/>
  <c r="O108" i="9" s="1"/>
  <c r="E4" i="4"/>
  <c r="F4" i="4" s="1"/>
  <c r="G4" i="4" s="1"/>
  <c r="H4" i="4" s="1"/>
  <c r="I4" i="4" s="1"/>
  <c r="J4" i="4" s="1"/>
  <c r="K4" i="4" s="1"/>
  <c r="L4" i="4" s="1"/>
  <c r="M4" i="4" s="1"/>
  <c r="N4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E4" i="8"/>
  <c r="F4" i="8" s="1"/>
  <c r="G4" i="8" s="1"/>
  <c r="H4" i="8" s="1"/>
  <c r="I4" i="8" s="1"/>
  <c r="J4" i="8" s="1"/>
  <c r="K4" i="8" s="1"/>
  <c r="L4" i="8" s="1"/>
  <c r="M4" i="8" s="1"/>
  <c r="N4" i="8" s="1"/>
  <c r="E106" i="8" s="1"/>
  <c r="F106" i="8" s="1"/>
  <c r="G106" i="8" s="1"/>
  <c r="H106" i="8" s="1"/>
  <c r="I106" i="8" s="1"/>
  <c r="J106" i="8" s="1"/>
  <c r="K106" i="8" s="1"/>
  <c r="L106" i="8" s="1"/>
  <c r="M106" i="8" s="1"/>
  <c r="N106" i="8" s="1"/>
  <c r="E214" i="8" s="1"/>
  <c r="F214" i="8" s="1"/>
  <c r="G214" i="8" s="1"/>
  <c r="H214" i="8" s="1"/>
  <c r="I214" i="8" s="1"/>
  <c r="J214" i="8" s="1"/>
  <c r="K214" i="8" s="1"/>
  <c r="L214" i="8" s="1"/>
  <c r="M214" i="8" s="1"/>
  <c r="N214" i="8" s="1"/>
  <c r="O214" i="8" s="1"/>
  <c r="P437" i="7"/>
  <c r="B137" i="4" l="1"/>
  <c r="O184" i="6"/>
  <c r="N58" i="6" s="1"/>
  <c r="R63" i="6"/>
  <c r="R52" i="13"/>
  <c r="P214" i="6" s="1"/>
  <c r="B118" i="6"/>
  <c r="B269" i="8"/>
  <c r="P52" i="9"/>
  <c r="P105" i="9"/>
  <c r="P302" i="8"/>
  <c r="B28" i="13"/>
  <c r="B45" i="13" s="1"/>
  <c r="B13" i="13"/>
  <c r="P51" i="9"/>
  <c r="R302" i="8"/>
  <c r="P185" i="6" s="1"/>
  <c r="N37" i="6" s="1"/>
  <c r="Q302" i="8"/>
  <c r="R301" i="8" s="1"/>
  <c r="P91" i="8"/>
  <c r="P92" i="8"/>
  <c r="P56" i="4"/>
  <c r="P244" i="7"/>
  <c r="Q453" i="7"/>
  <c r="R452" i="7" s="1"/>
  <c r="R453" i="7"/>
  <c r="P118" i="6" s="1"/>
  <c r="P70" i="7"/>
  <c r="B141" i="4" l="1"/>
  <c r="R58" i="6"/>
  <c r="R37" i="6" s="1"/>
  <c r="L67" i="6"/>
  <c r="I19" i="6"/>
  <c r="H22" i="6"/>
  <c r="J22" i="6" s="1"/>
  <c r="G22" i="6"/>
  <c r="H12" i="6"/>
  <c r="K67" i="6"/>
  <c r="K68" i="6" s="1"/>
  <c r="P67" i="6"/>
  <c r="J67" i="6"/>
  <c r="J68" i="6" s="1"/>
  <c r="I21" i="6"/>
  <c r="N67" i="6"/>
  <c r="I14" i="6"/>
  <c r="E67" i="6"/>
  <c r="E68" i="6" s="1"/>
  <c r="I12" i="6"/>
  <c r="C67" i="6"/>
  <c r="I25" i="6"/>
  <c r="B271" i="8"/>
  <c r="I23" i="6"/>
  <c r="B30" i="13"/>
  <c r="B47" i="13" s="1"/>
  <c r="B15" i="13"/>
  <c r="B446" i="7"/>
  <c r="B143" i="4" l="1"/>
  <c r="B145" i="4" s="1"/>
  <c r="N68" i="6"/>
  <c r="N46" i="6"/>
  <c r="K23" i="6" s="1"/>
  <c r="R57" i="6"/>
  <c r="I22" i="6"/>
  <c r="G27" i="6"/>
  <c r="I67" i="6"/>
  <c r="J19" i="6"/>
  <c r="R34" i="6"/>
  <c r="L68" i="6"/>
  <c r="J12" i="6"/>
  <c r="H13" i="6"/>
  <c r="J13" i="6" s="1"/>
  <c r="K46" i="6"/>
  <c r="J25" i="6"/>
  <c r="J47" i="6"/>
  <c r="P68" i="6"/>
  <c r="P46" i="6"/>
  <c r="K26" i="6" s="1"/>
  <c r="E46" i="6"/>
  <c r="K14" i="6" s="1"/>
  <c r="B67" i="6"/>
  <c r="J14" i="6"/>
  <c r="B273" i="8"/>
  <c r="J11" i="6"/>
  <c r="I11" i="6"/>
  <c r="B32" i="13"/>
  <c r="B49" i="13" s="1"/>
  <c r="B448" i="7"/>
  <c r="K12" i="6"/>
  <c r="B149" i="4" l="1"/>
  <c r="K19" i="6"/>
  <c r="K21" i="6"/>
  <c r="L21" i="6" s="1"/>
  <c r="H27" i="6"/>
  <c r="I68" i="6"/>
  <c r="I46" i="6"/>
  <c r="L47" i="6"/>
  <c r="K22" i="6"/>
  <c r="B68" i="6"/>
  <c r="B46" i="6"/>
  <c r="B47" i="6" s="1"/>
  <c r="N47" i="6"/>
  <c r="L24" i="6"/>
  <c r="P47" i="6"/>
  <c r="L26" i="6"/>
  <c r="L20" i="6"/>
  <c r="K47" i="6"/>
  <c r="J23" i="6"/>
  <c r="E47" i="6"/>
  <c r="L14" i="6"/>
  <c r="D67" i="6"/>
  <c r="L12" i="6"/>
  <c r="B275" i="8"/>
  <c r="I13" i="6"/>
  <c r="B450" i="7"/>
  <c r="C47" i="6"/>
  <c r="B151" i="4" l="1"/>
  <c r="B155" i="4"/>
  <c r="B159" i="4" s="1"/>
  <c r="B161" i="4" s="1"/>
  <c r="I47" i="6"/>
  <c r="K18" i="6"/>
  <c r="L18" i="6" s="1"/>
  <c r="L19" i="6"/>
  <c r="K11" i="6"/>
  <c r="L11" i="6" s="1"/>
  <c r="O67" i="6"/>
  <c r="D68" i="6"/>
  <c r="D46" i="6"/>
  <c r="K13" i="6" s="1"/>
  <c r="B35" i="7"/>
  <c r="B277" i="8"/>
  <c r="I27" i="6"/>
  <c r="J27" i="6"/>
  <c r="O46" i="6" l="1"/>
  <c r="L25" i="6" s="1"/>
  <c r="O68" i="6"/>
  <c r="L13" i="6"/>
  <c r="D47" i="6"/>
  <c r="B279" i="8"/>
  <c r="L22" i="6" l="1"/>
  <c r="O47" i="6"/>
  <c r="B281" i="8"/>
  <c r="B283" i="8" l="1"/>
  <c r="B285" i="8" l="1"/>
  <c r="B84" i="4"/>
  <c r="B86" i="4" s="1"/>
  <c r="E387" i="7"/>
  <c r="F387" i="7" s="1"/>
  <c r="G387" i="7" s="1"/>
  <c r="H387" i="7" s="1"/>
  <c r="I387" i="7" s="1"/>
  <c r="J387" i="7" s="1"/>
  <c r="K387" i="7" s="1"/>
  <c r="L387" i="7" s="1"/>
  <c r="M387" i="7" s="1"/>
  <c r="N387" i="7" s="1"/>
  <c r="O387" i="7" s="1"/>
  <c r="B92" i="4" l="1"/>
  <c r="B88" i="4"/>
  <c r="B90" i="4" s="1"/>
  <c r="B94" i="4" s="1"/>
  <c r="B287" i="8"/>
  <c r="B96" i="4" l="1"/>
  <c r="B98" i="4"/>
  <c r="B157" i="4"/>
  <c r="B225" i="7" l="1"/>
  <c r="B37" i="7"/>
  <c r="B39" i="7" l="1"/>
  <c r="B227" i="7"/>
  <c r="B229" i="7" l="1"/>
  <c r="B41" i="7"/>
  <c r="B51" i="4" l="1"/>
  <c r="B231" i="7"/>
  <c r="B43" i="7"/>
  <c r="B53" i="4" l="1"/>
  <c r="B45" i="7"/>
  <c r="B233" i="7"/>
  <c r="B235" i="7" l="1"/>
  <c r="B47" i="7"/>
  <c r="B108" i="4" l="1"/>
  <c r="B163" i="4" s="1"/>
  <c r="B237" i="7"/>
  <c r="B49" i="7"/>
  <c r="B239" i="7" l="1"/>
  <c r="B51" i="7"/>
  <c r="B241" i="7" l="1"/>
  <c r="L23" i="6" l="1"/>
  <c r="R67" i="6"/>
  <c r="R68" i="6" s="1"/>
  <c r="R46" i="6" l="1"/>
  <c r="K27" i="6" l="1"/>
  <c r="L27" i="6" s="1"/>
  <c r="R47" i="6"/>
</calcChain>
</file>

<file path=xl/sharedStrings.xml><?xml version="1.0" encoding="utf-8"?>
<sst xmlns="http://schemas.openxmlformats.org/spreadsheetml/2006/main" count="2162" uniqueCount="254">
  <si>
    <t>Unit Loading</t>
  </si>
  <si>
    <t>AVERAGE</t>
  </si>
  <si>
    <t>No.</t>
  </si>
  <si>
    <t>bcm</t>
  </si>
  <si>
    <t>PIT</t>
  </si>
  <si>
    <t>m</t>
  </si>
  <si>
    <t>S-TOTAL</t>
  </si>
  <si>
    <t>Avg OB (bcm); Dist/bcm (m)</t>
  </si>
  <si>
    <t>TOTAL</t>
  </si>
  <si>
    <t>CUM</t>
  </si>
  <si>
    <t>AVG</t>
  </si>
  <si>
    <t>AREA</t>
  </si>
  <si>
    <t>O/B(bcm)</t>
  </si>
  <si>
    <t>Dist.(m)</t>
  </si>
  <si>
    <t>Classi.</t>
  </si>
  <si>
    <t>EX1006 (PC1250)</t>
  </si>
  <si>
    <t>Hauling Distance of SIMS</t>
  </si>
  <si>
    <t>Hauling Distance of PAMA</t>
  </si>
  <si>
    <t>Hauling Distance of PETROSEA</t>
  </si>
  <si>
    <t>SB 1/
SB 2</t>
  </si>
  <si>
    <t>CONTENTS:</t>
  </si>
  <si>
    <t>Cum</t>
  </si>
  <si>
    <t>Avg</t>
  </si>
  <si>
    <t>Mine Site Batu Kajang, Kalimantan Timur</t>
  </si>
  <si>
    <t>Production Department</t>
  </si>
  <si>
    <t>EX 264 (HT1900)</t>
  </si>
  <si>
    <t>EX 272 (HT2500)</t>
  </si>
  <si>
    <t>EX 273 (HT2500)</t>
  </si>
  <si>
    <t>EX 265 (HT2500)</t>
  </si>
  <si>
    <t>EX 267 (HT2500)</t>
  </si>
  <si>
    <t>EX 268 (HT2500)</t>
  </si>
  <si>
    <t>EX 269 (HT2500)</t>
  </si>
  <si>
    <t>EX 277 (PC2000)</t>
  </si>
  <si>
    <t>SM A</t>
  </si>
  <si>
    <t>CDEF</t>
  </si>
  <si>
    <t>Month</t>
  </si>
  <si>
    <t>SIMS</t>
  </si>
  <si>
    <t>PAMA</t>
  </si>
  <si>
    <t>PTP</t>
  </si>
  <si>
    <t>SSB</t>
  </si>
  <si>
    <t>Jan</t>
  </si>
  <si>
    <t>-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</si>
  <si>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</si>
  <si>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</si>
  <si>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</si>
  <si>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</si>
  <si>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</si>
  <si>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</si>
  <si>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</si>
  <si>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</si>
  <si>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</si>
  <si>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</si>
  <si>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</si>
  <si>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DIFF</t>
  </si>
  <si>
    <t>Departemen</t>
  </si>
  <si>
    <t>No. Form</t>
  </si>
  <si>
    <t>Tgl. Pembuatan</t>
  </si>
  <si>
    <t>No/Tgl. Revisi</t>
  </si>
  <si>
    <t>Produksi</t>
  </si>
  <si>
    <t>Hauling Distance of Waste Removal</t>
  </si>
  <si>
    <t>Daily</t>
  </si>
  <si>
    <t>Weekly</t>
  </si>
  <si>
    <t>Monthly</t>
  </si>
  <si>
    <t>Yearly</t>
  </si>
  <si>
    <t>TYPE</t>
  </si>
  <si>
    <t>Unit : KBcm ; Km</t>
  </si>
  <si>
    <t>Contraktor</t>
  </si>
  <si>
    <t>Pit</t>
  </si>
  <si>
    <t>B/Plan</t>
  </si>
  <si>
    <t>Variation</t>
  </si>
  <si>
    <t>Diff</t>
  </si>
  <si>
    <t>KBcm</t>
  </si>
  <si>
    <t>Km</t>
  </si>
  <si>
    <t>Average</t>
  </si>
  <si>
    <t>Unit : Km</t>
  </si>
  <si>
    <t xml:space="preserve">         </t>
  </si>
  <si>
    <t>Unit : Kbcm</t>
  </si>
  <si>
    <t>Sum</t>
  </si>
  <si>
    <t>1. Monthly Hauling Distance</t>
  </si>
  <si>
    <t>MONTHLY HAULING DISTANCE REPORT</t>
  </si>
  <si>
    <t>K0165 (EX2600)</t>
  </si>
  <si>
    <t>EX1117 (PC1250)</t>
  </si>
  <si>
    <t>EX1118 (PC1250)</t>
  </si>
  <si>
    <t>EX1130 (PC1250)</t>
  </si>
  <si>
    <t>Avg YTM</t>
  </si>
  <si>
    <t>B/Plan (a)</t>
  </si>
  <si>
    <t>(b-a)</t>
  </si>
  <si>
    <t>S-Tot</t>
  </si>
  <si>
    <t>Remarks</t>
  </si>
  <si>
    <t>Kbcm</t>
  </si>
  <si>
    <t>Pit SM A</t>
  </si>
  <si>
    <t>Pit SSB</t>
  </si>
  <si>
    <t>4. Summary Hauling Distance (By Unit)</t>
  </si>
  <si>
    <t>K0166 (EX9350)</t>
  </si>
  <si>
    <t>RTS-EF</t>
  </si>
  <si>
    <t>RTN</t>
  </si>
  <si>
    <t>RTM</t>
  </si>
  <si>
    <t>Pit RTS-EF</t>
  </si>
  <si>
    <t>Pit RTN</t>
  </si>
  <si>
    <t>Pit RTM</t>
  </si>
  <si>
    <t>A.) PAMA</t>
  </si>
  <si>
    <t>B.) SIMS</t>
  </si>
  <si>
    <t>Note : Volume Kbcm previous month based on Daily Report Planning Dept, Volume Kbcm current month based on Daily Report Contractors</t>
  </si>
  <si>
    <t>RTS-G</t>
  </si>
  <si>
    <t>Pit RTS-G</t>
  </si>
  <si>
    <t>EX1712 (PC2000)</t>
  </si>
  <si>
    <t>Waste</t>
  </si>
  <si>
    <t>Dist.</t>
  </si>
  <si>
    <t>EX1733 (PC2000)</t>
  </si>
  <si>
    <t>EX1729 (PC2000)</t>
  </si>
  <si>
    <t>EX1738 (PC2000)</t>
  </si>
  <si>
    <t>EX1798 (PC2000)</t>
  </si>
  <si>
    <t>KMI</t>
  </si>
  <si>
    <t>SM B</t>
  </si>
  <si>
    <t>Hauling Distance of KMI</t>
  </si>
  <si>
    <t>Cont.</t>
  </si>
  <si>
    <t>Issues</t>
  </si>
  <si>
    <t>Pama</t>
  </si>
  <si>
    <t>Sims</t>
  </si>
  <si>
    <t>EX-S 35</t>
  </si>
  <si>
    <t>EX1159 (PC1250)</t>
  </si>
  <si>
    <t>EX1163 (PC1250)</t>
  </si>
  <si>
    <t>K0214 (PC2000)</t>
  </si>
  <si>
    <t>EX-5029</t>
  </si>
  <si>
    <t>Bima</t>
  </si>
  <si>
    <t>BIMA</t>
  </si>
  <si>
    <t>Hauling Distance of BIMA NUSA</t>
  </si>
  <si>
    <t>K0193 (EX2600)</t>
  </si>
  <si>
    <t>KX-15</t>
  </si>
  <si>
    <t>EX-S 36</t>
  </si>
  <si>
    <t>K0210 (EX2600)</t>
  </si>
  <si>
    <t>EX-S 37</t>
  </si>
  <si>
    <t>EX-S 39</t>
  </si>
  <si>
    <t>EX1817 (PC2000)</t>
  </si>
  <si>
    <t>Note :</t>
  </si>
  <si>
    <t>Distance based on Survey</t>
  </si>
  <si>
    <t>Distance based on Daily Report Contractors (trucking data)</t>
  </si>
  <si>
    <t>Volume based on Survey</t>
  </si>
  <si>
    <t>Volume based on Daily Report Contractors (trucking data)</t>
  </si>
  <si>
    <t>KX-18</t>
  </si>
  <si>
    <t>SM D</t>
  </si>
  <si>
    <t>RTS-AF</t>
  </si>
  <si>
    <t>K0217 (EX2600)</t>
  </si>
  <si>
    <t>EX1815 (PC2000)</t>
  </si>
  <si>
    <t>EX1728 (PC2000)</t>
  </si>
  <si>
    <t>EX-S 45</t>
  </si>
  <si>
    <t>Pit SM D</t>
  </si>
  <si>
    <t>SUM</t>
  </si>
  <si>
    <t>EX-S 46</t>
  </si>
  <si>
    <t>K0178 (EX2600)</t>
  </si>
  <si>
    <t>KX-20</t>
  </si>
  <si>
    <t>KX-21</t>
  </si>
  <si>
    <t>K0152 (EX2600)</t>
  </si>
  <si>
    <t>K0154 (EX2600)</t>
  </si>
  <si>
    <t>K0208 (PC2000)</t>
  </si>
  <si>
    <t>EX 274 (HT2500)</t>
  </si>
  <si>
    <t>EX 278 (PC2000)</t>
  </si>
  <si>
    <t>K0153 (EX2500)</t>
  </si>
  <si>
    <t>K0164 (EX2600)</t>
  </si>
  <si>
    <t>EX-S 48</t>
  </si>
  <si>
    <t>EX-S 49</t>
  </si>
  <si>
    <t>K0209 (EX2600)</t>
  </si>
  <si>
    <t>C.) PETROSEA</t>
  </si>
  <si>
    <t>D.) BIMA</t>
  </si>
  <si>
    <t>E.) KMI</t>
  </si>
  <si>
    <t>S-TOTAL RS-AF</t>
  </si>
  <si>
    <t>AVERAGE RS-AF</t>
  </si>
  <si>
    <t>EX1723 (PC2000)</t>
  </si>
  <si>
    <t>EX-5006</t>
  </si>
  <si>
    <t>EX-S 29</t>
  </si>
  <si>
    <t>FM/PROD-011</t>
  </si>
  <si>
    <t>03/16-May-2021</t>
  </si>
  <si>
    <t>EX-S 40</t>
  </si>
  <si>
    <t>EX 276 (PC2000)</t>
  </si>
  <si>
    <t>EX-S 43</t>
  </si>
  <si>
    <t>EX-S 52</t>
  </si>
  <si>
    <t>EX 275 (PC2000)</t>
  </si>
  <si>
    <t>KX-14</t>
  </si>
  <si>
    <t>K0161 (R9350)</t>
  </si>
  <si>
    <t>K0162 (R9350)</t>
  </si>
  <si>
    <t>K0163 (R9350)</t>
  </si>
  <si>
    <t>K0167 (R9350)</t>
  </si>
  <si>
    <t>EX-S 31</t>
  </si>
  <si>
    <t>2. Summary Hauling Distance 2022</t>
  </si>
  <si>
    <t>3. Summary Waste Removal 2022</t>
  </si>
  <si>
    <t>SM AB</t>
  </si>
  <si>
    <t>DUM</t>
  </si>
  <si>
    <t>EX-S 53</t>
  </si>
  <si>
    <t>EX 2702 (HT1200)</t>
  </si>
  <si>
    <t>~Mar(b)</t>
  </si>
  <si>
    <t>Pit SMB</t>
  </si>
  <si>
    <t>KX-12</t>
  </si>
  <si>
    <t>EX-2019</t>
  </si>
  <si>
    <t>EX-201</t>
  </si>
  <si>
    <t>EX-401</t>
  </si>
  <si>
    <t>EX-402</t>
  </si>
  <si>
    <t>EX-403</t>
  </si>
  <si>
    <t>SM-D2</t>
  </si>
  <si>
    <t>Pit SM-D2</t>
  </si>
  <si>
    <t>Hauling Distance of DUM</t>
  </si>
  <si>
    <t>F.) DUM</t>
  </si>
  <si>
    <t>EX-S.44</t>
  </si>
  <si>
    <t>KX-22</t>
  </si>
  <si>
    <t>EX-2035</t>
  </si>
  <si>
    <t>EX1831(PC2000)</t>
  </si>
  <si>
    <t>KX-17</t>
  </si>
  <si>
    <t>EX 266 (HT2500)</t>
  </si>
  <si>
    <t>EX-S 47</t>
  </si>
  <si>
    <t>EX1831 (PC2000)</t>
  </si>
  <si>
    <t>K0138 (EX984)</t>
  </si>
  <si>
    <t>EX-S 02</t>
  </si>
  <si>
    <t>EX-S 50</t>
  </si>
  <si>
    <t>EX1768 (PC2000)</t>
  </si>
  <si>
    <t>EX1218 (PC1250)</t>
  </si>
  <si>
    <t>K0216 (EXC2600</t>
  </si>
  <si>
    <t>EX1833 (PC2000)</t>
  </si>
  <si>
    <t>EX-S 65</t>
  </si>
  <si>
    <t>RTS-CD</t>
  </si>
  <si>
    <t>SM 6</t>
  </si>
  <si>
    <t>TBA</t>
  </si>
  <si>
    <t>SM C</t>
  </si>
  <si>
    <t>RTS-CF</t>
  </si>
  <si>
    <t>Pit SM 6</t>
  </si>
  <si>
    <t>Pit SM C</t>
  </si>
  <si>
    <t>EX 1841 (PC2000)</t>
  </si>
  <si>
    <t>EX-S 51</t>
  </si>
  <si>
    <t>EX 1738 (PC2000)</t>
  </si>
  <si>
    <t>EX 1839 (PC2000)</t>
  </si>
  <si>
    <t>K0152(EX2600)</t>
  </si>
  <si>
    <t>K0153 (R9350)</t>
  </si>
  <si>
    <t>K0154 (R9350)</t>
  </si>
  <si>
    <t xml:space="preserve">E 01 </t>
  </si>
  <si>
    <t>E 02</t>
  </si>
  <si>
    <t>E 03</t>
  </si>
  <si>
    <t>Pit RTS-CD</t>
  </si>
  <si>
    <t>2. Summary Hauling Distance 2023</t>
  </si>
  <si>
    <t>3. Summary Waste Removal 2023</t>
  </si>
  <si>
    <t>EX2404 (PC850)</t>
  </si>
  <si>
    <t>EX1225 (PC1250)</t>
  </si>
  <si>
    <t>EX1839 (PC2000)</t>
  </si>
  <si>
    <t>EX1841 (PC2000)</t>
  </si>
  <si>
    <t>K0214 (EXC2000)</t>
  </si>
  <si>
    <t>EX-S 30</t>
  </si>
  <si>
    <t>March</t>
  </si>
  <si>
    <t>April</t>
  </si>
  <si>
    <t>Pit SM B</t>
  </si>
  <si>
    <t>EX-S 54</t>
  </si>
  <si>
    <t>EX-S 55</t>
  </si>
  <si>
    <t>K0138(EX984)</t>
  </si>
  <si>
    <t>K0217 (EXC2600</t>
  </si>
  <si>
    <t>EX1113 (PC1250)</t>
  </si>
  <si>
    <t>EX17302 (PC1200)</t>
  </si>
  <si>
    <t>EX1716 (PC2000)</t>
  </si>
  <si>
    <t>EX1767 (PC2000)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</si>
</sst>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&quot;-&quot;mmm"/>
    <numFmt numFmtId="166" formatCode="[$-409]d\-mmm;@"/>
    <numFmt numFmtId="167" formatCode="&quot;Hauling Distance of Waste Removal ( &quot;[$-409]mmmm\ yyyy&quot; )&quot;;@"/>
    <numFmt numFmtId="168" formatCode="_-* #,##0.0_-;\-* #,##0.0_-;_-* &quot;-&quot;_-;_-@_-"/>
    <numFmt numFmtId="169" formatCode="#,##0;\(#,##0\)"/>
    <numFmt numFmtId="170" formatCode="#,##0.00000;[Red]\-#,##0.00000"/>
    <numFmt numFmtId="171" formatCode="#,##0.0000000;[Red]\-#,##0.0000000"/>
    <numFmt numFmtId="172" formatCode="&quot;₩&quot;#,##0.00;&quot;₩&quot;&quot;₩&quot;&quot;₩&quot;&quot;₩&quot;&quot;₩&quot;&quot;₩&quot;&quot;₩&quot;\!\-#,##0.00"/>
    <numFmt numFmtId="173" formatCode="#,##0_0;&quot;△&quot;#,##0_0"/>
    <numFmt numFmtId="174" formatCode="_-* #,##0_-;\-* #,##0_-;_-* &quot;-&quot;_-;_-@_-"/>
    <numFmt numFmtId="175" formatCode="_-* #,##0.00_-;\-* #,##0.00_-;_-* &quot;-&quot;??_-;_-@_-"/>
    <numFmt numFmtId="176" formatCode="mmmm\ \-\ yyyy"/>
    <numFmt numFmtId="177" formatCode="dd\-mmm\-yyyy"/>
    <numFmt numFmtId="178" formatCode="@* &quot;:&quot;"/>
    <numFmt numFmtId="179" formatCode="dd\ mmmm\ yyyy"/>
    <numFmt numFmtId="180" formatCode="#,##0.0"/>
    <numFmt numFmtId="181" formatCode="mmm"/>
    <numFmt numFmtId="182" formatCode="#,##0.0_);\(#,##0.0\)"/>
    <numFmt numFmtId="183" formatCode="#,##0;[Red]\∆#,##0"/>
    <numFmt numFmtId="184" formatCode="#,##0;[Red]\△#,##0"/>
    <numFmt numFmtId="185" formatCode="[Blue]#,##0.0;\∆#,##0.0"/>
    <numFmt numFmtId="186" formatCode="#,##0;[Red]#,##0"/>
    <numFmt numFmtId="187" formatCode="[Blue]#,##0.00;\△#,##0.00"/>
    <numFmt numFmtId="188" formatCode="[Blue]#,##0.00;\∆#,##0.00"/>
    <numFmt numFmtId="189" formatCode="0.00_)"/>
  </numFmts>
  <fonts count="1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color indexed="12"/>
      <name val="Tahoma"/>
      <family val="2"/>
    </font>
    <font>
      <sz val="10"/>
      <name val="MS Sans Serif"/>
      <family val="2"/>
    </font>
    <font>
      <sz val="11"/>
      <name val="Arial"/>
      <family val="2"/>
    </font>
    <font>
      <b/>
      <sz val="20"/>
      <name val="Arial"/>
      <family val="2"/>
    </font>
    <font>
      <b/>
      <sz val="16"/>
      <name val="MS Sans Serif"/>
      <family val="2"/>
    </font>
    <font>
      <b/>
      <sz val="16"/>
      <name val="Arial"/>
      <family val="2"/>
    </font>
    <font>
      <b/>
      <sz val="10"/>
      <name val="MS Sans Serif"/>
      <family val="2"/>
    </font>
    <font>
      <b/>
      <u/>
      <sz val="18"/>
      <name val="Arial"/>
      <family val="2"/>
    </font>
    <font>
      <sz val="14"/>
      <name val="Arial"/>
      <family val="2"/>
    </font>
    <font>
      <sz val="14"/>
      <name val="MS Sans Serif"/>
      <family val="2"/>
    </font>
    <font>
      <b/>
      <sz val="12"/>
      <name val="Arial"/>
      <family val="2"/>
    </font>
    <font>
      <b/>
      <sz val="12"/>
      <name val="MS Sans Serif"/>
      <family val="2"/>
    </font>
    <font>
      <sz val="12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1"/>
      <name val="돋움"/>
      <family val="3"/>
      <charset val="129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9"/>
      <name val="‚l‚r ‚oƒSƒVƒbƒN"/>
      <family val="3"/>
      <charset val="128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9"/>
      <name val="Tahoma"/>
      <family val="2"/>
    </font>
    <font>
      <sz val="9"/>
      <name val="Tahoma"/>
      <family val="2"/>
    </font>
    <font>
      <b/>
      <sz val="9"/>
      <color indexed="12"/>
      <name val="Tahoma"/>
      <family val="2"/>
    </font>
    <font>
      <sz val="12"/>
      <name val="Arial"/>
      <family val="2"/>
    </font>
    <font>
      <b/>
      <sz val="9"/>
      <color indexed="9"/>
      <name val="Tahoma"/>
      <family val="2"/>
    </font>
    <font>
      <b/>
      <sz val="24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i/>
      <sz val="9"/>
      <name val="Tahoma"/>
      <family val="2"/>
    </font>
    <font>
      <b/>
      <sz val="10"/>
      <name val="Tahoma"/>
      <family val="2"/>
    </font>
    <font>
      <sz val="10"/>
      <color indexed="8"/>
      <name val="MS Sans Serif"/>
      <family val="2"/>
    </font>
    <font>
      <sz val="9"/>
      <name val="GulimChe"/>
      <family val="3"/>
    </font>
    <font>
      <b/>
      <sz val="22"/>
      <name val="HY신명조"/>
      <family val="1"/>
      <charset val="129"/>
    </font>
    <font>
      <sz val="8"/>
      <name val="Tahoma"/>
      <family val="2"/>
    </font>
    <font>
      <b/>
      <sz val="8"/>
      <color indexed="12"/>
      <name val="Tahoma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1"/>
      <name val="Garamond"/>
      <family val="1"/>
    </font>
    <font>
      <b/>
      <i/>
      <sz val="16"/>
      <name val="Helv"/>
      <family val="2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2"/>
      <name val="???"/>
      <family val="1"/>
      <charset val="129"/>
    </font>
    <font>
      <sz val="12"/>
      <name val="???"/>
      <family val="1"/>
    </font>
    <font>
      <sz val="12"/>
      <name val="¹UAAA¼"/>
      <family val="3"/>
      <charset val="129"/>
    </font>
    <font>
      <sz val="10"/>
      <color indexed="8"/>
      <name val="Segoe UI"/>
      <family val="2"/>
    </font>
    <font>
      <sz val="10"/>
      <color indexed="9"/>
      <name val="Segoe UI"/>
      <family val="2"/>
    </font>
    <font>
      <sz val="11"/>
      <name val="µ¸¿ò"/>
      <family val="3"/>
      <charset val="129"/>
    </font>
    <font>
      <sz val="11"/>
      <name val="??"/>
      <family val="3"/>
      <charset val="129"/>
    </font>
    <font>
      <sz val="10"/>
      <color indexed="20"/>
      <name val="Segoe UI"/>
      <family val="2"/>
    </font>
    <font>
      <b/>
      <sz val="10"/>
      <color indexed="52"/>
      <name val="Segoe UI"/>
      <family val="2"/>
    </font>
    <font>
      <b/>
      <sz val="10"/>
      <color indexed="9"/>
      <name val="Segoe UI"/>
      <family val="2"/>
    </font>
    <font>
      <sz val="10"/>
      <color indexed="8"/>
      <name val="Gulim"/>
      <family val="2"/>
    </font>
    <font>
      <i/>
      <sz val="10"/>
      <color indexed="23"/>
      <name val="Segoe UI"/>
      <family val="2"/>
    </font>
    <font>
      <sz val="10"/>
      <color indexed="17"/>
      <name val="Segoe UI"/>
      <family val="2"/>
    </font>
    <font>
      <b/>
      <sz val="15"/>
      <color indexed="56"/>
      <name val="Segoe UI"/>
      <family val="2"/>
    </font>
    <font>
      <b/>
      <sz val="13"/>
      <color indexed="56"/>
      <name val="Segoe UI"/>
      <family val="2"/>
    </font>
    <font>
      <b/>
      <sz val="11"/>
      <color indexed="56"/>
      <name val="Segoe UI"/>
      <family val="2"/>
    </font>
    <font>
      <u/>
      <sz val="10"/>
      <color indexed="12"/>
      <name val="Arial"/>
      <family val="2"/>
    </font>
    <font>
      <sz val="10"/>
      <color indexed="62"/>
      <name val="Segoe UI"/>
      <family val="2"/>
    </font>
    <font>
      <sz val="10"/>
      <color indexed="52"/>
      <name val="Segoe UI"/>
      <family val="2"/>
    </font>
    <font>
      <sz val="10"/>
      <color indexed="60"/>
      <name val="Segoe UI"/>
      <family val="2"/>
    </font>
    <font>
      <b/>
      <sz val="10"/>
      <color indexed="63"/>
      <name val="Segoe UI"/>
      <family val="2"/>
    </font>
    <font>
      <b/>
      <sz val="10"/>
      <color indexed="8"/>
      <name val="Segoe UI"/>
      <family val="2"/>
    </font>
    <font>
      <sz val="10"/>
      <color indexed="10"/>
      <name val="Segoe UI"/>
      <family val="2"/>
    </font>
    <font>
      <u/>
      <sz val="9"/>
      <color indexed="12"/>
      <name val="GulimChe"/>
      <family val="3"/>
    </font>
    <font>
      <sz val="11"/>
      <color theme="1"/>
      <name val="Calibri"/>
      <family val="2"/>
      <charset val="1"/>
      <scheme val="minor"/>
    </font>
    <font>
      <sz val="10"/>
      <color theme="1"/>
      <name val="Gulim"/>
      <family val="2"/>
    </font>
    <font>
      <b/>
      <sz val="15"/>
      <color indexed="54"/>
      <name val="Calibri"/>
      <family val="2"/>
      <charset val="1"/>
    </font>
    <font>
      <b/>
      <sz val="13"/>
      <color indexed="54"/>
      <name val="Calibri"/>
      <family val="2"/>
      <charset val="1"/>
    </font>
    <font>
      <b/>
      <sz val="11"/>
      <color indexed="54"/>
      <name val="Calibri"/>
      <family val="2"/>
      <charset val="1"/>
    </font>
    <font>
      <sz val="18"/>
      <color indexed="54"/>
      <name val="Calibri Light"/>
      <family val="2"/>
      <charset val="1"/>
    </font>
    <font>
      <b/>
      <sz val="8"/>
      <color rgb="FF0000FF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16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8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64"/>
      </top>
      <bottom/>
      <diagonal/>
    </border>
    <border>
      <left style="thin">
        <color indexed="64"/>
      </left>
      <right style="hair">
        <color indexed="8"/>
      </right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/>
      <right/>
      <top style="thin">
        <color indexed="64"/>
      </top>
      <bottom style="hair">
        <color theme="0" tint="-0.34998626667073579"/>
      </bottom>
      <diagonal/>
    </border>
    <border>
      <left/>
      <right style="hair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indexed="8"/>
      </right>
      <top/>
      <bottom style="hair">
        <color theme="0" tint="-0.34998626667073579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/>
      <diagonal/>
    </border>
    <border>
      <left style="hair">
        <color indexed="8"/>
      </left>
      <right style="hair">
        <color indexed="64"/>
      </right>
      <top/>
      <bottom style="hair">
        <color indexed="8"/>
      </bottom>
      <diagonal/>
    </border>
  </borders>
  <cellStyleXfs count="2990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/>
    <xf numFmtId="164" fontId="22" fillId="0" borderId="0" applyFont="0" applyFill="0" applyBorder="0" applyAlignment="0" applyProtection="0"/>
    <xf numFmtId="169" fontId="23" fillId="0" borderId="0"/>
    <xf numFmtId="170" fontId="3" fillId="0" borderId="0"/>
    <xf numFmtId="171" fontId="3" fillId="0" borderId="0"/>
    <xf numFmtId="38" fontId="4" fillId="18" borderId="0" applyNumberFormat="0" applyBorder="0" applyAlignment="0" applyProtection="0"/>
    <xf numFmtId="0" fontId="24" fillId="0" borderId="0">
      <alignment horizontal="left"/>
    </xf>
    <xf numFmtId="10" fontId="4" fillId="18" borderId="8" applyNumberFormat="0" applyBorder="0" applyAlignment="0" applyProtection="0"/>
    <xf numFmtId="0" fontId="25" fillId="0" borderId="87"/>
    <xf numFmtId="172" fontId="26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69" fontId="3" fillId="0" borderId="0"/>
    <xf numFmtId="0" fontId="27" fillId="0" borderId="0"/>
    <xf numFmtId="0" fontId="25" fillId="0" borderId="0"/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88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22" fillId="24" borderId="89" applyNumberFormat="0" applyFont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2" fillId="25" borderId="0" applyNumberFormat="0" applyBorder="0" applyAlignment="0" applyProtection="0">
      <alignment vertical="center"/>
    </xf>
    <xf numFmtId="0" fontId="33" fillId="0" borderId="0"/>
    <xf numFmtId="0" fontId="34" fillId="0" borderId="0" applyNumberFormat="0" applyFill="0" applyBorder="0" applyAlignment="0" applyProtection="0">
      <alignment vertical="center"/>
    </xf>
    <xf numFmtId="0" fontId="35" fillId="26" borderId="90" applyNumberFormat="0" applyAlignment="0" applyProtection="0">
      <alignment vertic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5" fontId="2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6" fillId="0" borderId="91" applyNumberFormat="0" applyFill="0" applyAlignment="0" applyProtection="0">
      <alignment vertical="center"/>
    </xf>
    <xf numFmtId="0" fontId="37" fillId="0" borderId="92" applyNumberFormat="0" applyFill="0" applyAlignment="0" applyProtection="0">
      <alignment vertical="center"/>
    </xf>
    <xf numFmtId="0" fontId="38" fillId="9" borderId="8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4" applyNumberFormat="0" applyFill="0" applyAlignment="0" applyProtection="0">
      <alignment vertical="center"/>
    </xf>
    <xf numFmtId="0" fontId="42" fillId="0" borderId="9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23" borderId="96" applyNumberFormat="0" applyAlignment="0" applyProtection="0">
      <alignment vertical="center"/>
    </xf>
    <xf numFmtId="0" fontId="3" fillId="0" borderId="0"/>
    <xf numFmtId="0" fontId="7" fillId="0" borderId="0"/>
    <xf numFmtId="0" fontId="3" fillId="0" borderId="0"/>
    <xf numFmtId="0" fontId="58" fillId="0" borderId="0"/>
    <xf numFmtId="0" fontId="59" fillId="0" borderId="0"/>
    <xf numFmtId="174" fontId="22" fillId="0" borderId="0" applyFont="0" applyFill="0" applyBorder="0" applyAlignment="0" applyProtection="0">
      <alignment vertical="center"/>
    </xf>
    <xf numFmtId="0" fontId="84" fillId="23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5" fillId="23" borderId="146" applyNumberFormat="0" applyAlignment="0" applyProtection="0"/>
    <xf numFmtId="0" fontId="126" fillId="0" borderId="147" applyNumberFormat="0" applyFill="0" applyAlignment="0" applyProtection="0"/>
    <xf numFmtId="0" fontId="44" fillId="23" borderId="146" applyNumberFormat="0" applyAlignment="0" applyProtection="0">
      <alignment vertical="center"/>
    </xf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5" fillId="14" borderId="0" applyNumberFormat="0" applyBorder="0" applyAlignment="0" applyProtection="0"/>
    <xf numFmtId="0" fontId="65" fillId="14" borderId="0" applyNumberFormat="0" applyBorder="0" applyAlignment="0" applyProtection="0"/>
    <xf numFmtId="0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5" fillId="16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1" borderId="0" applyNumberFormat="0" applyBorder="0" applyAlignment="0" applyProtection="0"/>
    <xf numFmtId="0" fontId="65" fillId="21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5" fillId="16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6" fillId="5" borderId="0" applyNumberFormat="0" applyBorder="0" applyAlignment="0" applyProtection="0"/>
    <xf numFmtId="0" fontId="66" fillId="5" borderId="0" applyNumberFormat="0" applyBorder="0" applyAlignment="0" applyProtection="0"/>
    <xf numFmtId="0" fontId="67" fillId="23" borderId="128" applyNumberFormat="0" applyAlignment="0" applyProtection="0"/>
    <xf numFmtId="0" fontId="67" fillId="23" borderId="128" applyNumberFormat="0" applyAlignment="0" applyProtection="0"/>
    <xf numFmtId="0" fontId="68" fillId="26" borderId="90" applyNumberFormat="0" applyAlignment="0" applyProtection="0"/>
    <xf numFmtId="0" fontId="68" fillId="26" borderId="90" applyNumberFormat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1" fillId="0" borderId="93" applyNumberFormat="0" applyFill="0" applyAlignment="0" applyProtection="0"/>
    <xf numFmtId="0" fontId="71" fillId="0" borderId="93" applyNumberFormat="0" applyFill="0" applyAlignment="0" applyProtection="0"/>
    <xf numFmtId="0" fontId="72" fillId="0" borderId="94" applyNumberFormat="0" applyFill="0" applyAlignment="0" applyProtection="0"/>
    <xf numFmtId="0" fontId="72" fillId="0" borderId="94" applyNumberFormat="0" applyFill="0" applyAlignment="0" applyProtection="0"/>
    <xf numFmtId="0" fontId="73" fillId="0" borderId="95" applyNumberFormat="0" applyFill="0" applyAlignment="0" applyProtection="0"/>
    <xf numFmtId="0" fontId="73" fillId="0" borderId="95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9" borderId="128" applyNumberFormat="0" applyAlignment="0" applyProtection="0"/>
    <xf numFmtId="0" fontId="74" fillId="9" borderId="128" applyNumberFormat="0" applyAlignment="0" applyProtection="0"/>
    <xf numFmtId="0" fontId="75" fillId="0" borderId="91" applyNumberFormat="0" applyFill="0" applyAlignment="0" applyProtection="0"/>
    <xf numFmtId="0" fontId="75" fillId="0" borderId="91" applyNumberFormat="0" applyFill="0" applyAlignment="0" applyProtection="0"/>
    <xf numFmtId="0" fontId="76" fillId="25" borderId="0" applyNumberFormat="0" applyBorder="0" applyAlignment="0" applyProtection="0"/>
    <xf numFmtId="0" fontId="76" fillId="25" borderId="0" applyNumberFormat="0" applyBorder="0" applyAlignment="0" applyProtection="0"/>
    <xf numFmtId="0" fontId="3" fillId="24" borderId="129" applyNumberFormat="0" applyFont="0" applyAlignment="0" applyProtection="0"/>
    <xf numFmtId="0" fontId="3" fillId="24" borderId="129" applyNumberFormat="0" applyFont="0" applyAlignment="0" applyProtection="0"/>
    <xf numFmtId="0" fontId="77" fillId="23" borderId="130" applyNumberFormat="0" applyAlignment="0" applyProtection="0"/>
    <xf numFmtId="0" fontId="77" fillId="23" borderId="130" applyNumberFormat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131" applyNumberFormat="0" applyFill="0" applyAlignment="0" applyProtection="0"/>
    <xf numFmtId="0" fontId="79" fillId="0" borderId="131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3" fillId="0" borderId="0"/>
    <xf numFmtId="0" fontId="48" fillId="0" borderId="0"/>
    <xf numFmtId="0" fontId="81" fillId="4" borderId="0" applyNumberFormat="0" applyBorder="0" applyAlignment="0" applyProtection="0"/>
    <xf numFmtId="0" fontId="81" fillId="5" borderId="0" applyNumberFormat="0" applyBorder="0" applyAlignment="0" applyProtection="0"/>
    <xf numFmtId="0" fontId="81" fillId="6" borderId="0" applyNumberFormat="0" applyBorder="0" applyAlignment="0" applyProtection="0"/>
    <xf numFmtId="0" fontId="81" fillId="7" borderId="0" applyNumberFormat="0" applyBorder="0" applyAlignment="0" applyProtection="0"/>
    <xf numFmtId="0" fontId="81" fillId="8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11" borderId="0" applyNumberFormat="0" applyBorder="0" applyAlignment="0" applyProtection="0"/>
    <xf numFmtId="0" fontId="81" fillId="12" borderId="0" applyNumberFormat="0" applyBorder="0" applyAlignment="0" applyProtection="0"/>
    <xf numFmtId="0" fontId="81" fillId="7" borderId="0" applyNumberFormat="0" applyBorder="0" applyAlignment="0" applyProtection="0"/>
    <xf numFmtId="0" fontId="81" fillId="10" borderId="0" applyNumberFormat="0" applyBorder="0" applyAlignment="0" applyProtection="0"/>
    <xf numFmtId="0" fontId="81" fillId="13" borderId="0" applyNumberFormat="0" applyBorder="0" applyAlignment="0" applyProtection="0"/>
    <xf numFmtId="0" fontId="82" fillId="14" borderId="0" applyNumberFormat="0" applyBorder="0" applyAlignment="0" applyProtection="0"/>
    <xf numFmtId="0" fontId="82" fillId="11" borderId="0" applyNumberFormat="0" applyBorder="0" applyAlignment="0" applyProtection="0"/>
    <xf numFmtId="0" fontId="82" fillId="12" borderId="0" applyNumberFormat="0" applyBorder="0" applyAlignment="0" applyProtection="0"/>
    <xf numFmtId="0" fontId="82" fillId="15" borderId="0" applyNumberFormat="0" applyBorder="0" applyAlignment="0" applyProtection="0"/>
    <xf numFmtId="0" fontId="82" fillId="16" borderId="0" applyNumberFormat="0" applyBorder="0" applyAlignment="0" applyProtection="0"/>
    <xf numFmtId="0" fontId="82" fillId="17" borderId="0" applyNumberFormat="0" applyBorder="0" applyAlignment="0" applyProtection="0"/>
    <xf numFmtId="0" fontId="82" fillId="19" borderId="0" applyNumberFormat="0" applyBorder="0" applyAlignment="0" applyProtection="0"/>
    <xf numFmtId="0" fontId="82" fillId="20" borderId="0" applyNumberFormat="0" applyBorder="0" applyAlignment="0" applyProtection="0"/>
    <xf numFmtId="0" fontId="82" fillId="21" borderId="0" applyNumberFormat="0" applyBorder="0" applyAlignment="0" applyProtection="0"/>
    <xf numFmtId="0" fontId="82" fillId="15" borderId="0" applyNumberFormat="0" applyBorder="0" applyAlignment="0" applyProtection="0"/>
    <xf numFmtId="0" fontId="82" fillId="16" borderId="0" applyNumberFormat="0" applyBorder="0" applyAlignment="0" applyProtection="0"/>
    <xf numFmtId="0" fontId="82" fillId="22" borderId="0" applyNumberFormat="0" applyBorder="0" applyAlignment="0" applyProtection="0"/>
    <xf numFmtId="0" fontId="83" fillId="5" borderId="0" applyNumberFormat="0" applyBorder="0" applyAlignment="0" applyProtection="0"/>
    <xf numFmtId="0" fontId="84" fillId="23" borderId="128" applyNumberFormat="0" applyAlignment="0" applyProtection="0"/>
    <xf numFmtId="0" fontId="85" fillId="26" borderId="90" applyNumberFormat="0" applyAlignment="0" applyProtection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7" fillId="6" borderId="0" applyNumberFormat="0" applyBorder="0" applyAlignment="0" applyProtection="0"/>
    <xf numFmtId="0" fontId="88" fillId="0" borderId="93" applyNumberFormat="0" applyFill="0" applyAlignment="0" applyProtection="0"/>
    <xf numFmtId="0" fontId="89" fillId="0" borderId="94" applyNumberFormat="0" applyFill="0" applyAlignment="0" applyProtection="0"/>
    <xf numFmtId="0" fontId="90" fillId="0" borderId="95" applyNumberFormat="0" applyFill="0" applyAlignment="0" applyProtection="0"/>
    <xf numFmtId="0" fontId="90" fillId="0" borderId="0" applyNumberFormat="0" applyFill="0" applyBorder="0" applyAlignment="0" applyProtection="0"/>
    <xf numFmtId="0" fontId="91" fillId="9" borderId="128" applyNumberFormat="0" applyAlignment="0" applyProtection="0"/>
    <xf numFmtId="0" fontId="92" fillId="0" borderId="91" applyNumberFormat="0" applyFill="0" applyAlignment="0" applyProtection="0"/>
    <xf numFmtId="0" fontId="93" fillId="25" borderId="0" applyNumberFormat="0" applyBorder="0" applyAlignment="0" applyProtection="0"/>
    <xf numFmtId="0" fontId="3" fillId="0" borderId="0"/>
    <xf numFmtId="166" fontId="81" fillId="0" borderId="0"/>
    <xf numFmtId="0" fontId="48" fillId="24" borderId="129" applyNumberFormat="0" applyFont="0" applyAlignment="0" applyProtection="0"/>
    <xf numFmtId="0" fontId="94" fillId="23" borderId="130" applyNumberFormat="0" applyAlignment="0" applyProtection="0"/>
    <xf numFmtId="0" fontId="95" fillId="0" borderId="0" applyNumberFormat="0" applyFill="0" applyBorder="0" applyAlignment="0" applyProtection="0"/>
    <xf numFmtId="0" fontId="96" fillId="0" borderId="131" applyNumberFormat="0" applyFill="0" applyAlignment="0" applyProtection="0"/>
    <xf numFmtId="0" fontId="97" fillId="0" borderId="0" applyNumberForma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05" fillId="0" borderId="0"/>
    <xf numFmtId="0" fontId="106" fillId="0" borderId="0"/>
    <xf numFmtId="9" fontId="105" fillId="0" borderId="0" applyFont="0" applyFill="0" applyBorder="0" applyAlignment="0" applyProtection="0"/>
    <xf numFmtId="0" fontId="105" fillId="0" borderId="0"/>
    <xf numFmtId="9" fontId="107" fillId="0" borderId="0" applyFont="0" applyFill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5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8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08" fillId="9" borderId="0" applyNumberFormat="0" applyBorder="0" applyAlignment="0" applyProtection="0"/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1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12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7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0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08" fillId="13" borderId="0" applyNumberFormat="0" applyBorder="0" applyAlignment="0" applyProtection="0"/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4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1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2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109" fillId="17" borderId="0" applyNumberFormat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19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0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21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5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16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9" fillId="22" borderId="0" applyNumberFormat="0" applyBorder="0" applyAlignment="0" applyProtection="0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12" fillId="5" borderId="0" applyNumberFormat="0" applyBorder="0" applyAlignment="0" applyProtection="0"/>
    <xf numFmtId="0" fontId="107" fillId="0" borderId="0"/>
    <xf numFmtId="0" fontId="107" fillId="0" borderId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3" fillId="23" borderId="128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0" fontId="114" fillId="26" borderId="90" applyNumberFormat="0" applyAlignment="0" applyProtection="0"/>
    <xf numFmtId="43" fontId="81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64" fillId="0" borderId="0" applyFont="0" applyFill="0" applyBorder="0" applyAlignment="0" applyProtection="0"/>
    <xf numFmtId="175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108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115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17" fillId="6" borderId="0" applyNumberFormat="0" applyBorder="0" applyAlignment="0" applyProtection="0"/>
    <xf numFmtId="0" fontId="16" fillId="0" borderId="109" applyNumberFormat="0" applyAlignment="0" applyProtection="0">
      <alignment horizontal="left" vertical="center"/>
    </xf>
    <xf numFmtId="0" fontId="16" fillId="0" borderId="115">
      <alignment horizontal="left" vertical="center"/>
    </xf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8" fillId="0" borderId="93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19" fillId="0" borderId="94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95" applyNumberFormat="0" applyFill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2" fillId="9" borderId="128" applyNumberFormat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3" fillId="0" borderId="91" applyNumberFormat="0" applyFill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0" fontId="124" fillId="25" borderId="0" applyNumberFormat="0" applyBorder="0" applyAlignment="0" applyProtection="0"/>
    <xf numFmtId="189" fontId="10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1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9" fillId="0" borderId="0"/>
    <xf numFmtId="0" fontId="58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08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0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0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08" fillId="0" borderId="0"/>
    <xf numFmtId="0" fontId="3" fillId="0" borderId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8" fillId="0" borderId="0" applyFont="0" applyFill="0" applyBorder="0" applyAlignment="0" applyProtection="0"/>
    <xf numFmtId="0" fontId="81" fillId="0" borderId="0"/>
    <xf numFmtId="0" fontId="3" fillId="0" borderId="0"/>
    <xf numFmtId="0" fontId="98" fillId="0" borderId="0" applyFont="0" applyFill="0" applyBorder="0" applyAlignment="0" applyProtection="0"/>
    <xf numFmtId="0" fontId="3" fillId="0" borderId="0"/>
    <xf numFmtId="0" fontId="98" fillId="0" borderId="0" applyFont="0" applyFill="0" applyBorder="0" applyAlignment="0" applyProtection="0"/>
    <xf numFmtId="0" fontId="129" fillId="0" borderId="0"/>
    <xf numFmtId="0" fontId="2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1" fillId="0" borderId="0"/>
    <xf numFmtId="0" fontId="3" fillId="0" borderId="0"/>
    <xf numFmtId="0" fontId="3" fillId="0" borderId="0"/>
    <xf numFmtId="0" fontId="2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3" fillId="24" borderId="129" applyNumberFormat="0" applyFont="0" applyAlignment="0" applyProtection="0"/>
    <xf numFmtId="0" fontId="3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3" fillId="24" borderId="129" applyNumberFormat="0" applyFont="0" applyAlignment="0" applyProtection="0"/>
    <xf numFmtId="0" fontId="3" fillId="24" borderId="129" applyNumberFormat="0" applyFont="0" applyAlignment="0" applyProtection="0"/>
    <xf numFmtId="0" fontId="3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08" fillId="24" borderId="129" applyNumberFormat="0" applyFon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0" fontId="125" fillId="23" borderId="130" applyNumberFormat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3" fillId="0" borderId="0"/>
    <xf numFmtId="0" fontId="111" fillId="0" borderId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6" fillId="0" borderId="131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23" borderId="128" applyNumberFormat="0" applyAlignment="0" applyProtection="0">
      <alignment vertical="center"/>
    </xf>
    <xf numFmtId="0" fontId="99" fillId="24" borderId="132" applyNumberFormat="0" applyFont="0" applyAlignment="0" applyProtection="0">
      <alignment vertical="center"/>
    </xf>
    <xf numFmtId="9" fontId="26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0" borderId="133" applyNumberFormat="0" applyFill="0" applyAlignment="0" applyProtection="0">
      <alignment vertical="center"/>
    </xf>
    <xf numFmtId="0" fontId="38" fillId="9" borderId="128" applyNumberForma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134" applyNumberFormat="0" applyFill="0" applyAlignment="0" applyProtection="0">
      <alignment vertical="center"/>
    </xf>
    <xf numFmtId="0" fontId="103" fillId="0" borderId="134" applyNumberFormat="0" applyFill="0" applyAlignment="0" applyProtection="0">
      <alignment vertical="center"/>
    </xf>
    <xf numFmtId="0" fontId="104" fillId="0" borderId="13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23" borderId="130" applyNumberFormat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2" fillId="0" borderId="0"/>
    <xf numFmtId="0" fontId="26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43" fontId="8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1" fillId="0" borderId="0"/>
    <xf numFmtId="0" fontId="64" fillId="9" borderId="0" applyNumberFormat="0" applyBorder="0" applyAlignment="0" applyProtection="0"/>
    <xf numFmtId="0" fontId="64" fillId="33" borderId="0" applyNumberFormat="0" applyBorder="0" applyAlignment="0" applyProtection="0"/>
    <xf numFmtId="0" fontId="64" fillId="24" borderId="0" applyNumberFormat="0" applyBorder="0" applyAlignment="0" applyProtection="0"/>
    <xf numFmtId="0" fontId="64" fillId="6" borderId="0" applyNumberFormat="0" applyBorder="0" applyAlignment="0" applyProtection="0"/>
    <xf numFmtId="0" fontId="64" fillId="9" borderId="0" applyNumberFormat="0" applyBorder="0" applyAlignment="0" applyProtection="0"/>
    <xf numFmtId="0" fontId="64" fillId="23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0" fontId="65" fillId="16" borderId="0" applyNumberFormat="0" applyBorder="0" applyAlignment="0" applyProtection="0"/>
    <xf numFmtId="0" fontId="65" fillId="9" borderId="0" applyNumberFormat="0" applyBorder="0" applyAlignment="0" applyProtection="0"/>
    <xf numFmtId="0" fontId="65" fillId="23" borderId="0" applyNumberFormat="0" applyBorder="0" applyAlignment="0" applyProtection="0"/>
    <xf numFmtId="0" fontId="65" fillId="25" borderId="0" applyNumberFormat="0" applyBorder="0" applyAlignment="0" applyProtection="0"/>
    <xf numFmtId="0" fontId="65" fillId="10" borderId="0" applyNumberFormat="0" applyBorder="0" applyAlignment="0" applyProtection="0"/>
    <xf numFmtId="0" fontId="65" fillId="21" borderId="0" applyNumberFormat="0" applyBorder="0" applyAlignment="0" applyProtection="0"/>
    <xf numFmtId="0" fontId="65" fillId="22" borderId="0" applyNumberFormat="0" applyBorder="0" applyAlignment="0" applyProtection="0"/>
    <xf numFmtId="0" fontId="65" fillId="26" borderId="0" applyNumberFormat="0" applyBorder="0" applyAlignment="0" applyProtection="0"/>
    <xf numFmtId="0" fontId="65" fillId="13" borderId="0" applyNumberFormat="0" applyBorder="0" applyAlignment="0" applyProtection="0"/>
    <xf numFmtId="0" fontId="65" fillId="21" borderId="0" applyNumberFormat="0" applyBorder="0" applyAlignment="0" applyProtection="0"/>
    <xf numFmtId="43" fontId="81" fillId="0" borderId="0" applyFont="0" applyFill="0" applyBorder="0" applyAlignment="0" applyProtection="0"/>
    <xf numFmtId="0" fontId="131" fillId="0" borderId="93" applyNumberFormat="0" applyFill="0" applyAlignment="0" applyProtection="0"/>
    <xf numFmtId="0" fontId="132" fillId="0" borderId="136" applyNumberFormat="0" applyFill="0" applyAlignment="0" applyProtection="0"/>
    <xf numFmtId="0" fontId="133" fillId="0" borderId="135" applyNumberFormat="0" applyFill="0" applyAlignment="0" applyProtection="0"/>
    <xf numFmtId="0" fontId="133" fillId="0" borderId="0" applyNumberFormat="0" applyFill="0" applyBorder="0" applyAlignment="0" applyProtection="0"/>
    <xf numFmtId="0" fontId="74" fillId="9" borderId="128" applyNumberFormat="0" applyAlignment="0" applyProtection="0"/>
    <xf numFmtId="0" fontId="81" fillId="24" borderId="129" applyNumberFormat="0" applyFont="0" applyAlignment="0" applyProtection="0"/>
    <xf numFmtId="0" fontId="134" fillId="0" borderId="0" applyNumberFormat="0" applyFill="0" applyBorder="0" applyAlignment="0" applyProtection="0"/>
    <xf numFmtId="0" fontId="81" fillId="0" borderId="0"/>
    <xf numFmtId="43" fontId="81" fillId="0" borderId="0" applyFont="0" applyFill="0" applyBorder="0" applyAlignment="0" applyProtection="0"/>
    <xf numFmtId="0" fontId="74" fillId="9" borderId="128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81" fillId="0" borderId="0"/>
    <xf numFmtId="43" fontId="81" fillId="0" borderId="0" applyFont="0" applyFill="0" applyBorder="0" applyAlignment="0" applyProtection="0"/>
    <xf numFmtId="0" fontId="74" fillId="9" borderId="128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9" borderId="128" applyNumberFormat="0" applyAlignment="0" applyProtection="0"/>
    <xf numFmtId="43" fontId="81" fillId="0" borderId="0" applyFont="0" applyFill="0" applyBorder="0" applyAlignment="0" applyProtection="0"/>
    <xf numFmtId="0" fontId="81" fillId="0" borderId="0"/>
    <xf numFmtId="0" fontId="81" fillId="0" borderId="0"/>
    <xf numFmtId="43" fontId="81" fillId="0" borderId="0" applyFont="0" applyFill="0" applyBorder="0" applyAlignment="0" applyProtection="0"/>
    <xf numFmtId="0" fontId="74" fillId="9" borderId="128" applyNumberFormat="0" applyAlignment="0" applyProtection="0"/>
    <xf numFmtId="0" fontId="81" fillId="0" borderId="0"/>
    <xf numFmtId="43" fontId="81" fillId="0" borderId="0" applyFont="0" applyFill="0" applyBorder="0" applyAlignment="0" applyProtection="0"/>
    <xf numFmtId="0" fontId="74" fillId="9" borderId="128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1" fillId="0" borderId="0"/>
    <xf numFmtId="43" fontId="81" fillId="0" borderId="0" applyFont="0" applyFill="0" applyBorder="0" applyAlignment="0" applyProtection="0"/>
    <xf numFmtId="0" fontId="74" fillId="9" borderId="128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43" fontId="81" fillId="0" borderId="0" applyFont="0" applyFill="0" applyBorder="0" applyAlignment="0" applyProtection="0"/>
    <xf numFmtId="0" fontId="74" fillId="9" borderId="128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2" fillId="24" borderId="129" applyNumberFormat="0" applyFont="0" applyAlignment="0" applyProtection="0">
      <alignment vertical="center"/>
    </xf>
    <xf numFmtId="0" fontId="37" fillId="0" borderId="131" applyNumberFormat="0" applyFill="0" applyAlignment="0" applyProtection="0">
      <alignment vertical="center"/>
    </xf>
    <xf numFmtId="174" fontId="22" fillId="0" borderId="0" applyFont="0" applyFill="0" applyBorder="0" applyAlignment="0" applyProtection="0">
      <alignment vertical="center"/>
    </xf>
    <xf numFmtId="0" fontId="22" fillId="24" borderId="129" applyNumberFormat="0" applyFont="0" applyAlignment="0" applyProtection="0">
      <alignment vertical="center"/>
    </xf>
    <xf numFmtId="0" fontId="44" fillId="23" borderId="130" applyNumberFormat="0" applyAlignment="0" applyProtection="0">
      <alignment vertical="center"/>
    </xf>
    <xf numFmtId="0" fontId="38" fillId="9" borderId="128" applyNumberFormat="0" applyAlignment="0" applyProtection="0">
      <alignment vertical="center"/>
    </xf>
    <xf numFmtId="0" fontId="37" fillId="0" borderId="131" applyNumberFormat="0" applyFill="0" applyAlignment="0" applyProtection="0">
      <alignment vertical="center"/>
    </xf>
    <xf numFmtId="0" fontId="29" fillId="23" borderId="128" applyNumberFormat="0" applyAlignment="0" applyProtection="0">
      <alignment vertical="center"/>
    </xf>
    <xf numFmtId="0" fontId="29" fillId="23" borderId="128" applyNumberFormat="0" applyAlignment="0" applyProtection="0">
      <alignment vertical="center"/>
    </xf>
    <xf numFmtId="0" fontId="22" fillId="24" borderId="129" applyNumberFormat="0" applyFont="0" applyAlignment="0" applyProtection="0">
      <alignment vertical="center"/>
    </xf>
    <xf numFmtId="0" fontId="37" fillId="0" borderId="131" applyNumberFormat="0" applyFill="0" applyAlignment="0" applyProtection="0">
      <alignment vertical="center"/>
    </xf>
    <xf numFmtId="0" fontId="37" fillId="0" borderId="131" applyNumberFormat="0" applyFill="0" applyAlignment="0" applyProtection="0">
      <alignment vertical="center"/>
    </xf>
    <xf numFmtId="0" fontId="38" fillId="9" borderId="128" applyNumberFormat="0" applyAlignment="0" applyProtection="0">
      <alignment vertical="center"/>
    </xf>
    <xf numFmtId="0" fontId="38" fillId="9" borderId="128" applyNumberFormat="0" applyAlignment="0" applyProtection="0">
      <alignment vertical="center"/>
    </xf>
    <xf numFmtId="0" fontId="44" fillId="23" borderId="130" applyNumberFormat="0" applyAlignment="0" applyProtection="0">
      <alignment vertical="center"/>
    </xf>
    <xf numFmtId="0" fontId="29" fillId="23" borderId="128" applyNumberFormat="0" applyAlignment="0" applyProtection="0">
      <alignment vertical="center"/>
    </xf>
    <xf numFmtId="0" fontId="22" fillId="24" borderId="129" applyNumberFormat="0" applyFont="0" applyAlignment="0" applyProtection="0">
      <alignment vertical="center"/>
    </xf>
    <xf numFmtId="0" fontId="44" fillId="23" borderId="130" applyNumberFormat="0" applyAlignment="0" applyProtection="0">
      <alignment vertical="center"/>
    </xf>
    <xf numFmtId="0" fontId="126" fillId="0" borderId="147" applyNumberFormat="0" applyFill="0" applyAlignment="0" applyProtection="0"/>
    <xf numFmtId="0" fontId="37" fillId="0" borderId="147" applyNumberFormat="0" applyFill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74" fillId="9" borderId="144" applyNumberFormat="0" applyAlignment="0" applyProtection="0"/>
    <xf numFmtId="0" fontId="67" fillId="23" borderId="137" applyNumberFormat="0" applyAlignment="0" applyProtection="0"/>
    <xf numFmtId="0" fontId="67" fillId="23" borderId="137" applyNumberFormat="0" applyAlignment="0" applyProtection="0"/>
    <xf numFmtId="0" fontId="74" fillId="9" borderId="137" applyNumberFormat="0" applyAlignment="0" applyProtection="0"/>
    <xf numFmtId="0" fontId="74" fillId="9" borderId="137" applyNumberFormat="0" applyAlignment="0" applyProtection="0"/>
    <xf numFmtId="0" fontId="3" fillId="24" borderId="138" applyNumberFormat="0" applyFont="0" applyAlignment="0" applyProtection="0"/>
    <xf numFmtId="0" fontId="3" fillId="24" borderId="138" applyNumberFormat="0" applyFont="0" applyAlignment="0" applyProtection="0"/>
    <xf numFmtId="0" fontId="77" fillId="23" borderId="139" applyNumberFormat="0" applyAlignment="0" applyProtection="0"/>
    <xf numFmtId="0" fontId="77" fillId="23" borderId="139" applyNumberFormat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79" fillId="0" borderId="140" applyNumberFormat="0" applyFill="0" applyAlignment="0" applyProtection="0"/>
    <xf numFmtId="0" fontId="79" fillId="0" borderId="140" applyNumberFormat="0" applyFill="0" applyAlignment="0" applyProtection="0"/>
    <xf numFmtId="0" fontId="29" fillId="23" borderId="144" applyNumberFormat="0" applyAlignment="0" applyProtection="0">
      <alignment vertical="center"/>
    </xf>
    <xf numFmtId="0" fontId="74" fillId="9" borderId="144" applyNumberFormat="0" applyAlignment="0" applyProtection="0"/>
    <xf numFmtId="0" fontId="74" fillId="9" borderId="144" applyNumberFormat="0" applyAlignment="0" applyProtection="0"/>
    <xf numFmtId="0" fontId="84" fillId="23" borderId="137" applyNumberFormat="0" applyAlignment="0" applyProtection="0"/>
    <xf numFmtId="0" fontId="91" fillId="9" borderId="137" applyNumberFormat="0" applyAlignment="0" applyProtection="0"/>
    <xf numFmtId="0" fontId="48" fillId="24" borderId="138" applyNumberFormat="0" applyFont="0" applyAlignment="0" applyProtection="0"/>
    <xf numFmtId="0" fontId="94" fillId="23" borderId="139" applyNumberFormat="0" applyAlignment="0" applyProtection="0"/>
    <xf numFmtId="0" fontId="96" fillId="0" borderId="140" applyNumberFormat="0" applyFill="0" applyAlignment="0" applyProtection="0"/>
    <xf numFmtId="0" fontId="77" fillId="23" borderId="146" applyNumberFormat="0" applyAlignment="0" applyProtection="0"/>
    <xf numFmtId="0" fontId="126" fillId="0" borderId="147" applyNumberFormat="0" applyFill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26" fillId="0" borderId="147" applyNumberFormat="0" applyFill="0" applyAlignment="0" applyProtection="0"/>
    <xf numFmtId="0" fontId="74" fillId="9" borderId="144" applyNumberFormat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37" fillId="0" borderId="147" applyNumberFormat="0" applyFill="0" applyAlignment="0" applyProtection="0">
      <alignment vertical="center"/>
    </xf>
    <xf numFmtId="0" fontId="99" fillId="24" borderId="148" applyNumberFormat="0" applyFont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74" fillId="9" borderId="144" applyNumberFormat="0" applyAlignment="0" applyProtection="0"/>
    <xf numFmtId="0" fontId="81" fillId="24" borderId="145" applyNumberFormat="0" applyFont="0" applyAlignment="0" applyProtection="0"/>
    <xf numFmtId="0" fontId="37" fillId="0" borderId="149" applyNumberFormat="0" applyFill="0" applyAlignment="0" applyProtection="0">
      <alignment vertical="center"/>
    </xf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13" fillId="23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122" fillId="9" borderId="137" applyNumberFormat="0" applyAlignment="0" applyProtection="0"/>
    <xf numFmtId="0" fontId="96" fillId="0" borderId="147" applyNumberFormat="0" applyFill="0" applyAlignment="0" applyProtection="0"/>
    <xf numFmtId="0" fontId="79" fillId="0" borderId="147" applyNumberFormat="0" applyFill="0" applyAlignment="0" applyProtection="0"/>
    <xf numFmtId="0" fontId="79" fillId="0" borderId="147" applyNumberFormat="0" applyFill="0" applyAlignment="0" applyProtection="0"/>
    <xf numFmtId="0" fontId="3" fillId="24" borderId="145" applyNumberFormat="0" applyFont="0" applyAlignment="0" applyProtection="0"/>
    <xf numFmtId="0" fontId="67" fillId="23" borderId="144" applyNumberFormat="0" applyAlignment="0" applyProtection="0"/>
    <xf numFmtId="0" fontId="67" fillId="23" borderId="144" applyNumberFormat="0" applyAlignment="0" applyProtection="0"/>
    <xf numFmtId="0" fontId="126" fillId="0" borderId="147" applyNumberFormat="0" applyFill="0" applyAlignment="0" applyProtection="0"/>
    <xf numFmtId="0" fontId="74" fillId="9" borderId="144" applyNumberForma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3" fillId="24" borderId="138" applyNumberFormat="0" applyFont="0" applyAlignment="0" applyProtection="0"/>
    <xf numFmtId="0" fontId="3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3" fillId="24" borderId="138" applyNumberFormat="0" applyFont="0" applyAlignment="0" applyProtection="0"/>
    <xf numFmtId="0" fontId="3" fillId="24" borderId="138" applyNumberFormat="0" applyFont="0" applyAlignment="0" applyProtection="0"/>
    <xf numFmtId="0" fontId="3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08" fillId="24" borderId="138" applyNumberFormat="0" applyFon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25" fillId="23" borderId="139" applyNumberFormat="0" applyAlignment="0" applyProtection="0"/>
    <xf numFmtId="0" fontId="113" fillId="23" borderId="144" applyNumberFormat="0" applyAlignment="0" applyProtection="0"/>
    <xf numFmtId="0" fontId="108" fillId="24" borderId="145" applyNumberFormat="0" applyFon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77" fillId="23" borderId="146" applyNumberFormat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126" fillId="0" borderId="140" applyNumberFormat="0" applyFill="0" applyAlignment="0" applyProtection="0"/>
    <xf numFmtId="0" fontId="29" fillId="23" borderId="137" applyNumberFormat="0" applyAlignment="0" applyProtection="0">
      <alignment vertical="center"/>
    </xf>
    <xf numFmtId="0" fontId="99" fillId="24" borderId="141" applyNumberFormat="0" applyFont="0" applyAlignment="0" applyProtection="0">
      <alignment vertical="center"/>
    </xf>
    <xf numFmtId="0" fontId="108" fillId="24" borderId="145" applyNumberFormat="0" applyFont="0" applyAlignment="0" applyProtection="0"/>
    <xf numFmtId="0" fontId="37" fillId="0" borderId="142" applyNumberFormat="0" applyFill="0" applyAlignment="0" applyProtection="0">
      <alignment vertical="center"/>
    </xf>
    <xf numFmtId="0" fontId="38" fillId="9" borderId="137" applyNumberFormat="0" applyAlignment="0" applyProtection="0">
      <alignment vertical="center"/>
    </xf>
    <xf numFmtId="0" fontId="44" fillId="23" borderId="139" applyNumberForma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74" fillId="9" borderId="137" applyNumberFormat="0" applyAlignment="0" applyProtection="0"/>
    <xf numFmtId="0" fontId="81" fillId="24" borderId="138" applyNumberFormat="0" applyFont="0" applyAlignment="0" applyProtection="0"/>
    <xf numFmtId="0" fontId="74" fillId="9" borderId="137" applyNumberFormat="0" applyAlignment="0" applyProtection="0"/>
    <xf numFmtId="0" fontId="74" fillId="9" borderId="137" applyNumberFormat="0" applyAlignment="0" applyProtection="0"/>
    <xf numFmtId="0" fontId="3" fillId="24" borderId="145" applyNumberFormat="0" applyFont="0" applyAlignment="0" applyProtection="0"/>
    <xf numFmtId="0" fontId="74" fillId="9" borderId="137" applyNumberFormat="0" applyAlignment="0" applyProtection="0"/>
    <xf numFmtId="0" fontId="74" fillId="9" borderId="137" applyNumberFormat="0" applyAlignment="0" applyProtection="0"/>
    <xf numFmtId="0" fontId="74" fillId="9" borderId="137" applyNumberFormat="0" applyAlignment="0" applyProtection="0"/>
    <xf numFmtId="0" fontId="94" fillId="23" borderId="146" applyNumberFormat="0" applyAlignment="0" applyProtection="0"/>
    <xf numFmtId="0" fontId="91" fillId="9" borderId="144" applyNumberFormat="0" applyAlignment="0" applyProtection="0"/>
    <xf numFmtId="0" fontId="74" fillId="9" borderId="144" applyNumberFormat="0" applyAlignment="0" applyProtection="0"/>
    <xf numFmtId="0" fontId="74" fillId="9" borderId="137" applyNumberFormat="0" applyAlignment="0" applyProtection="0"/>
    <xf numFmtId="0" fontId="48" fillId="24" borderId="145" applyNumberFormat="0" applyFont="0" applyAlignment="0" applyProtection="0"/>
    <xf numFmtId="0" fontId="74" fillId="9" borderId="144" applyNumberFormat="0" applyAlignment="0" applyProtection="0"/>
    <xf numFmtId="0" fontId="74" fillId="9" borderId="137" applyNumberFormat="0" applyAlignment="0" applyProtection="0"/>
    <xf numFmtId="0" fontId="22" fillId="24" borderId="138" applyNumberFormat="0" applyFont="0" applyAlignment="0" applyProtection="0">
      <alignment vertical="center"/>
    </xf>
    <xf numFmtId="0" fontId="37" fillId="0" borderId="140" applyNumberFormat="0" applyFill="0" applyAlignment="0" applyProtection="0">
      <alignment vertical="center"/>
    </xf>
    <xf numFmtId="0" fontId="22" fillId="24" borderId="138" applyNumberFormat="0" applyFont="0" applyAlignment="0" applyProtection="0">
      <alignment vertical="center"/>
    </xf>
    <xf numFmtId="0" fontId="44" fillId="23" borderId="139" applyNumberFormat="0" applyAlignment="0" applyProtection="0">
      <alignment vertical="center"/>
    </xf>
    <xf numFmtId="0" fontId="38" fillId="9" borderId="137" applyNumberFormat="0" applyAlignment="0" applyProtection="0">
      <alignment vertical="center"/>
    </xf>
    <xf numFmtId="0" fontId="37" fillId="0" borderId="140" applyNumberFormat="0" applyFill="0" applyAlignment="0" applyProtection="0">
      <alignment vertical="center"/>
    </xf>
    <xf numFmtId="0" fontId="29" fillId="23" borderId="137" applyNumberFormat="0" applyAlignment="0" applyProtection="0">
      <alignment vertical="center"/>
    </xf>
    <xf numFmtId="0" fontId="29" fillId="23" borderId="137" applyNumberFormat="0" applyAlignment="0" applyProtection="0">
      <alignment vertical="center"/>
    </xf>
    <xf numFmtId="0" fontId="22" fillId="24" borderId="138" applyNumberFormat="0" applyFont="0" applyAlignment="0" applyProtection="0">
      <alignment vertical="center"/>
    </xf>
    <xf numFmtId="0" fontId="37" fillId="0" borderId="140" applyNumberFormat="0" applyFill="0" applyAlignment="0" applyProtection="0">
      <alignment vertical="center"/>
    </xf>
    <xf numFmtId="0" fontId="37" fillId="0" borderId="140" applyNumberFormat="0" applyFill="0" applyAlignment="0" applyProtection="0">
      <alignment vertical="center"/>
    </xf>
    <xf numFmtId="0" fontId="38" fillId="9" borderId="137" applyNumberFormat="0" applyAlignment="0" applyProtection="0">
      <alignment vertical="center"/>
    </xf>
    <xf numFmtId="0" fontId="38" fillId="9" borderId="137" applyNumberFormat="0" applyAlignment="0" applyProtection="0">
      <alignment vertical="center"/>
    </xf>
    <xf numFmtId="0" fontId="44" fillId="23" borderId="139" applyNumberFormat="0" applyAlignment="0" applyProtection="0">
      <alignment vertical="center"/>
    </xf>
    <xf numFmtId="0" fontId="29" fillId="23" borderId="137" applyNumberFormat="0" applyAlignment="0" applyProtection="0">
      <alignment vertical="center"/>
    </xf>
    <xf numFmtId="0" fontId="22" fillId="24" borderId="138" applyNumberFormat="0" applyFont="0" applyAlignment="0" applyProtection="0">
      <alignment vertical="center"/>
    </xf>
    <xf numFmtId="0" fontId="44" fillId="23" borderId="139" applyNumberFormat="0" applyAlignment="0" applyProtection="0">
      <alignment vertical="center"/>
    </xf>
    <xf numFmtId="0" fontId="113" fillId="23" borderId="144" applyNumberFormat="0" applyAlignment="0" applyProtection="0"/>
    <xf numFmtId="0" fontId="44" fillId="23" borderId="146" applyNumberFormat="0" applyAlignment="0" applyProtection="0">
      <alignment vertical="center"/>
    </xf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3" fillId="24" borderId="145" applyNumberFormat="0" applyFont="0" applyAlignment="0" applyProtection="0"/>
    <xf numFmtId="0" fontId="38" fillId="9" borderId="144" applyNumberFormat="0" applyAlignment="0" applyProtection="0">
      <alignment vertical="center"/>
    </xf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74" fillId="9" borderId="144" applyNumberForma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74" fillId="9" borderId="144" applyNumberFormat="0" applyAlignment="0" applyProtection="0"/>
    <xf numFmtId="0" fontId="74" fillId="9" borderId="15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79" fillId="0" borderId="154" applyNumberFormat="0" applyFill="0" applyAlignment="0" applyProtection="0"/>
    <xf numFmtId="0" fontId="79" fillId="0" borderId="154" applyNumberFormat="0" applyFill="0" applyAlignment="0" applyProtection="0"/>
    <xf numFmtId="0" fontId="44" fillId="23" borderId="153" applyNumberFormat="0" applyAlignment="0" applyProtection="0">
      <alignment vertical="center"/>
    </xf>
    <xf numFmtId="0" fontId="126" fillId="0" borderId="154" applyNumberFormat="0" applyFill="0" applyAlignment="0" applyProtection="0"/>
    <xf numFmtId="0" fontId="37" fillId="0" borderId="154" applyNumberFormat="0" applyFill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81" fillId="24" borderId="152" applyNumberFormat="0" applyFont="0" applyAlignment="0" applyProtection="0"/>
    <xf numFmtId="0" fontId="74" fillId="9" borderId="151" applyNumberFormat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67" fillId="23" borderId="151" applyNumberFormat="0" applyAlignment="0" applyProtection="0"/>
    <xf numFmtId="0" fontId="67" fillId="23" borderId="151" applyNumberFormat="0" applyAlignment="0" applyProtection="0"/>
    <xf numFmtId="0" fontId="74" fillId="9" borderId="151" applyNumberFormat="0" applyAlignment="0" applyProtection="0"/>
    <xf numFmtId="0" fontId="84" fillId="23" borderId="151" applyNumberFormat="0" applyAlignment="0" applyProtection="0"/>
    <xf numFmtId="0" fontId="38" fillId="9" borderId="151" applyNumberFormat="0" applyAlignment="0" applyProtection="0">
      <alignment vertical="center"/>
    </xf>
    <xf numFmtId="0" fontId="99" fillId="24" borderId="155" applyNumberFormat="0" applyFont="0" applyAlignment="0" applyProtection="0">
      <alignment vertical="center"/>
    </xf>
    <xf numFmtId="0" fontId="126" fillId="0" borderId="154" applyNumberFormat="0" applyFill="0" applyAlignment="0" applyProtection="0"/>
    <xf numFmtId="0" fontId="96" fillId="0" borderId="154" applyNumberFormat="0" applyFill="0" applyAlignment="0" applyProtection="0"/>
    <xf numFmtId="0" fontId="94" fillId="23" borderId="153" applyNumberFormat="0" applyAlignment="0" applyProtection="0"/>
    <xf numFmtId="0" fontId="48" fillId="24" borderId="152" applyNumberFormat="0" applyFont="0" applyAlignment="0" applyProtection="0"/>
    <xf numFmtId="0" fontId="91" fillId="9" borderId="151" applyNumberFormat="0" applyAlignment="0" applyProtection="0"/>
    <xf numFmtId="0" fontId="84" fillId="23" borderId="151" applyNumberFormat="0" applyAlignment="0" applyProtection="0"/>
    <xf numFmtId="0" fontId="77" fillId="23" borderId="153" applyNumberFormat="0" applyAlignment="0" applyProtection="0"/>
    <xf numFmtId="0" fontId="77" fillId="23" borderId="153" applyNumberForma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74" fillId="9" borderId="151" applyNumberFormat="0" applyAlignment="0" applyProtection="0"/>
    <xf numFmtId="0" fontId="67" fillId="23" borderId="151" applyNumberFormat="0" applyAlignment="0" applyProtection="0"/>
    <xf numFmtId="0" fontId="67" fillId="23" borderId="151" applyNumberFormat="0" applyAlignment="0" applyProtection="0"/>
    <xf numFmtId="0" fontId="125" fillId="23" borderId="153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44" fillId="23" borderId="153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44" fillId="23" borderId="153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37" fillId="0" borderId="156" applyNumberFormat="0" applyFill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154" applyNumberFormat="0" applyFill="0" applyAlignment="0" applyProtection="0"/>
    <xf numFmtId="0" fontId="94" fillId="23" borderId="153" applyNumberFormat="0" applyAlignment="0" applyProtection="0"/>
    <xf numFmtId="0" fontId="48" fillId="24" borderId="152" applyNumberFormat="0" applyFont="0" applyAlignment="0" applyProtection="0"/>
    <xf numFmtId="0" fontId="91" fillId="9" borderId="151" applyNumberFormat="0" applyAlignment="0" applyProtection="0"/>
    <xf numFmtId="0" fontId="84" fillId="23" borderId="151" applyNumberFormat="0" applyAlignment="0" applyProtection="0"/>
    <xf numFmtId="0" fontId="79" fillId="0" borderId="154" applyNumberFormat="0" applyFill="0" applyAlignment="0" applyProtection="0"/>
    <xf numFmtId="0" fontId="79" fillId="0" borderId="154" applyNumberFormat="0" applyFill="0" applyAlignment="0" applyProtection="0"/>
    <xf numFmtId="0" fontId="77" fillId="23" borderId="153" applyNumberFormat="0" applyAlignment="0" applyProtection="0"/>
    <xf numFmtId="0" fontId="77" fillId="23" borderId="153" applyNumberForma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74" fillId="9" borderId="15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8" fillId="9" borderId="151" applyNumberFormat="0" applyAlignment="0" applyProtection="0">
      <alignment vertical="center"/>
    </xf>
    <xf numFmtId="0" fontId="126" fillId="0" borderId="154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7" fillId="23" borderId="144" applyNumberFormat="0" applyAlignment="0" applyProtection="0"/>
    <xf numFmtId="0" fontId="67" fillId="23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77" fillId="23" borderId="146" applyNumberFormat="0" applyAlignment="0" applyProtection="0"/>
    <xf numFmtId="0" fontId="77" fillId="23" borderId="146" applyNumberFormat="0" applyAlignment="0" applyProtection="0"/>
    <xf numFmtId="0" fontId="79" fillId="0" borderId="147" applyNumberFormat="0" applyFill="0" applyAlignment="0" applyProtection="0"/>
    <xf numFmtId="0" fontId="79" fillId="0" borderId="147" applyNumberFormat="0" applyFill="0" applyAlignment="0" applyProtection="0"/>
    <xf numFmtId="0" fontId="84" fillId="23" borderId="144" applyNumberFormat="0" applyAlignment="0" applyProtection="0"/>
    <xf numFmtId="0" fontId="91" fillId="9" borderId="144" applyNumberFormat="0" applyAlignment="0" applyProtection="0"/>
    <xf numFmtId="0" fontId="48" fillId="24" borderId="145" applyNumberFormat="0" applyFont="0" applyAlignment="0" applyProtection="0"/>
    <xf numFmtId="0" fontId="94" fillId="23" borderId="146" applyNumberFormat="0" applyAlignment="0" applyProtection="0"/>
    <xf numFmtId="0" fontId="96" fillId="0" borderId="147" applyNumberFormat="0" applyFill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29" fillId="23" borderId="144" applyNumberFormat="0" applyAlignment="0" applyProtection="0">
      <alignment vertical="center"/>
    </xf>
    <xf numFmtId="0" fontId="99" fillId="24" borderId="148" applyNumberFormat="0" applyFont="0" applyAlignment="0" applyProtection="0">
      <alignment vertical="center"/>
    </xf>
    <xf numFmtId="0" fontId="37" fillId="0" borderId="149" applyNumberFormat="0" applyFill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4" fillId="9" borderId="144" applyNumberFormat="0" applyAlignment="0" applyProtection="0"/>
    <xf numFmtId="0" fontId="81" fillId="24" borderId="145" applyNumberFormat="0" applyFont="0" applyAlignment="0" applyProtection="0"/>
    <xf numFmtId="0" fontId="74" fillId="9" borderId="144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74" fillId="9" borderId="144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4" fillId="9" borderId="144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9" borderId="144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22" fillId="24" borderId="145" applyNumberFormat="0" applyFon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67" fillId="23" borderId="144" applyNumberFormat="0" applyAlignment="0" applyProtection="0"/>
    <xf numFmtId="0" fontId="67" fillId="23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77" fillId="23" borderId="146" applyNumberFormat="0" applyAlignment="0" applyProtection="0"/>
    <xf numFmtId="0" fontId="77" fillId="23" borderId="146" applyNumberFormat="0" applyAlignment="0" applyProtection="0"/>
    <xf numFmtId="0" fontId="79" fillId="0" borderId="147" applyNumberFormat="0" applyFill="0" applyAlignment="0" applyProtection="0"/>
    <xf numFmtId="0" fontId="79" fillId="0" borderId="147" applyNumberFormat="0" applyFill="0" applyAlignment="0" applyProtection="0"/>
    <xf numFmtId="0" fontId="84" fillId="23" borderId="144" applyNumberFormat="0" applyAlignment="0" applyProtection="0"/>
    <xf numFmtId="0" fontId="91" fillId="9" borderId="144" applyNumberFormat="0" applyAlignment="0" applyProtection="0"/>
    <xf numFmtId="0" fontId="48" fillId="24" borderId="145" applyNumberFormat="0" applyFont="0" applyAlignment="0" applyProtection="0"/>
    <xf numFmtId="0" fontId="94" fillId="23" borderId="146" applyNumberFormat="0" applyAlignment="0" applyProtection="0"/>
    <xf numFmtId="0" fontId="96" fillId="0" borderId="147" applyNumberFormat="0" applyFill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13" fillId="23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22" fillId="9" borderId="144" applyNumberForma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3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08" fillId="24" borderId="145" applyNumberFormat="0" applyFon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5" fillId="23" borderId="146" applyNumberFormat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126" fillId="0" borderId="147" applyNumberFormat="0" applyFill="0" applyAlignment="0" applyProtection="0"/>
    <xf numFmtId="0" fontId="29" fillId="23" borderId="144" applyNumberFormat="0" applyAlignment="0" applyProtection="0">
      <alignment vertical="center"/>
    </xf>
    <xf numFmtId="0" fontId="99" fillId="24" borderId="148" applyNumberFormat="0" applyFont="0" applyAlignment="0" applyProtection="0">
      <alignment vertical="center"/>
    </xf>
    <xf numFmtId="0" fontId="37" fillId="0" borderId="149" applyNumberFormat="0" applyFill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74" fillId="9" borderId="144" applyNumberFormat="0" applyAlignment="0" applyProtection="0"/>
    <xf numFmtId="0" fontId="81" fillId="24" borderId="145" applyNumberFormat="0" applyFon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74" fillId="9" borderId="144" applyNumberFormat="0" applyAlignment="0" applyProtection="0"/>
    <xf numFmtId="0" fontId="22" fillId="24" borderId="145" applyNumberFormat="0" applyFon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37" fillId="0" borderId="147" applyNumberFormat="0" applyFill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38" fillId="9" borderId="144" applyNumberForma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29" fillId="23" borderId="144" applyNumberFormat="0" applyAlignment="0" applyProtection="0">
      <alignment vertical="center"/>
    </xf>
    <xf numFmtId="0" fontId="22" fillId="24" borderId="145" applyNumberFormat="0" applyFont="0" applyAlignment="0" applyProtection="0">
      <alignment vertical="center"/>
    </xf>
    <xf numFmtId="0" fontId="44" fillId="23" borderId="146" applyNumberFormat="0" applyAlignment="0" applyProtection="0">
      <alignment vertical="center"/>
    </xf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29" fillId="23" borderId="151" applyNumberFormat="0" applyAlignment="0" applyProtection="0">
      <alignment vertical="center"/>
    </xf>
    <xf numFmtId="0" fontId="99" fillId="24" borderId="155" applyNumberFormat="0" applyFont="0" applyAlignment="0" applyProtection="0">
      <alignment vertical="center"/>
    </xf>
    <xf numFmtId="0" fontId="37" fillId="0" borderId="156" applyNumberFormat="0" applyFill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74" fillId="9" borderId="151" applyNumberFormat="0" applyAlignment="0" applyProtection="0"/>
    <xf numFmtId="0" fontId="81" fillId="24" borderId="152" applyNumberFormat="0" applyFon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22" fillId="24" borderId="152" applyNumberFormat="0" applyFon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126" fillId="0" borderId="154" applyNumberFormat="0" applyFill="0" applyAlignment="0" applyProtection="0"/>
    <xf numFmtId="0" fontId="37" fillId="0" borderId="154" applyNumberFormat="0" applyFill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74" fillId="9" borderId="151" applyNumberFormat="0" applyAlignment="0" applyProtection="0"/>
    <xf numFmtId="0" fontId="67" fillId="23" borderId="151" applyNumberFormat="0" applyAlignment="0" applyProtection="0"/>
    <xf numFmtId="0" fontId="67" fillId="23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77" fillId="23" borderId="153" applyNumberFormat="0" applyAlignment="0" applyProtection="0"/>
    <xf numFmtId="0" fontId="77" fillId="23" borderId="153" applyNumberFormat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79" fillId="0" borderId="154" applyNumberFormat="0" applyFill="0" applyAlignment="0" applyProtection="0"/>
    <xf numFmtId="0" fontId="79" fillId="0" borderId="154" applyNumberFormat="0" applyFill="0" applyAlignment="0" applyProtection="0"/>
    <xf numFmtId="0" fontId="29" fillId="23" borderId="151" applyNumberFormat="0" applyAlignment="0" applyProtection="0">
      <alignment vertical="center"/>
    </xf>
    <xf numFmtId="0" fontId="74" fillId="9" borderId="151" applyNumberFormat="0" applyAlignment="0" applyProtection="0"/>
    <xf numFmtId="0" fontId="74" fillId="9" borderId="151" applyNumberFormat="0" applyAlignment="0" applyProtection="0"/>
    <xf numFmtId="0" fontId="84" fillId="23" borderId="151" applyNumberFormat="0" applyAlignment="0" applyProtection="0"/>
    <xf numFmtId="0" fontId="91" fillId="9" borderId="151" applyNumberFormat="0" applyAlignment="0" applyProtection="0"/>
    <xf numFmtId="0" fontId="48" fillId="24" borderId="152" applyNumberFormat="0" applyFont="0" applyAlignment="0" applyProtection="0"/>
    <xf numFmtId="0" fontId="94" fillId="23" borderId="153" applyNumberFormat="0" applyAlignment="0" applyProtection="0"/>
    <xf numFmtId="0" fontId="96" fillId="0" borderId="154" applyNumberFormat="0" applyFill="0" applyAlignment="0" applyProtection="0"/>
    <xf numFmtId="0" fontId="77" fillId="23" borderId="153" applyNumberFormat="0" applyAlignment="0" applyProtection="0"/>
    <xf numFmtId="0" fontId="126" fillId="0" borderId="154" applyNumberFormat="0" applyFill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26" fillId="0" borderId="154" applyNumberFormat="0" applyFill="0" applyAlignment="0" applyProtection="0"/>
    <xf numFmtId="0" fontId="74" fillId="9" borderId="151" applyNumberFormat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37" fillId="0" borderId="154" applyNumberFormat="0" applyFill="0" applyAlignment="0" applyProtection="0">
      <alignment vertical="center"/>
    </xf>
    <xf numFmtId="0" fontId="99" fillId="24" borderId="155" applyNumberFormat="0" applyFon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74" fillId="9" borderId="151" applyNumberFormat="0" applyAlignment="0" applyProtection="0"/>
    <xf numFmtId="0" fontId="81" fillId="24" borderId="152" applyNumberFormat="0" applyFont="0" applyAlignment="0" applyProtection="0"/>
    <xf numFmtId="0" fontId="37" fillId="0" borderId="156" applyNumberFormat="0" applyFill="0" applyAlignment="0" applyProtection="0">
      <alignment vertical="center"/>
    </xf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13" fillId="23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96" fillId="0" borderId="154" applyNumberFormat="0" applyFill="0" applyAlignment="0" applyProtection="0"/>
    <xf numFmtId="0" fontId="79" fillId="0" borderId="154" applyNumberFormat="0" applyFill="0" applyAlignment="0" applyProtection="0"/>
    <xf numFmtId="0" fontId="79" fillId="0" borderId="154" applyNumberFormat="0" applyFill="0" applyAlignment="0" applyProtection="0"/>
    <xf numFmtId="0" fontId="3" fillId="24" borderId="152" applyNumberFormat="0" applyFont="0" applyAlignment="0" applyProtection="0"/>
    <xf numFmtId="0" fontId="67" fillId="23" borderId="151" applyNumberFormat="0" applyAlignment="0" applyProtection="0"/>
    <xf numFmtId="0" fontId="67" fillId="23" borderId="151" applyNumberFormat="0" applyAlignment="0" applyProtection="0"/>
    <xf numFmtId="0" fontId="126" fillId="0" borderId="154" applyNumberFormat="0" applyFill="0" applyAlignment="0" applyProtection="0"/>
    <xf numFmtId="0" fontId="74" fillId="9" borderId="151" applyNumberForma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3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25" fillId="23" borderId="153" applyNumberFormat="0" applyAlignment="0" applyProtection="0"/>
    <xf numFmtId="0" fontId="113" fillId="23" borderId="151" applyNumberFormat="0" applyAlignment="0" applyProtection="0"/>
    <xf numFmtId="0" fontId="108" fillId="24" borderId="152" applyNumberFormat="0" applyFont="0" applyAlignment="0" applyProtection="0"/>
    <xf numFmtId="0" fontId="122" fillId="9" borderId="151" applyNumberFormat="0" applyAlignment="0" applyProtection="0"/>
    <xf numFmtId="0" fontId="122" fillId="9" borderId="151" applyNumberFormat="0" applyAlignment="0" applyProtection="0"/>
    <xf numFmtId="0" fontId="77" fillId="23" borderId="153" applyNumberFormat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126" fillId="0" borderId="154" applyNumberFormat="0" applyFill="0" applyAlignment="0" applyProtection="0"/>
    <xf numFmtId="0" fontId="29" fillId="23" borderId="151" applyNumberFormat="0" applyAlignment="0" applyProtection="0">
      <alignment vertical="center"/>
    </xf>
    <xf numFmtId="0" fontId="99" fillId="24" borderId="155" applyNumberFormat="0" applyFont="0" applyAlignment="0" applyProtection="0">
      <alignment vertical="center"/>
    </xf>
    <xf numFmtId="0" fontId="108" fillId="24" borderId="152" applyNumberFormat="0" applyFont="0" applyAlignment="0" applyProtection="0"/>
    <xf numFmtId="0" fontId="37" fillId="0" borderId="156" applyNumberFormat="0" applyFill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74" fillId="9" borderId="151" applyNumberFormat="0" applyAlignment="0" applyProtection="0"/>
    <xf numFmtId="0" fontId="81" fillId="24" borderId="152" applyNumberFormat="0" applyFon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3" fillId="24" borderId="152" applyNumberFormat="0" applyFon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94" fillId="23" borderId="153" applyNumberFormat="0" applyAlignment="0" applyProtection="0"/>
    <xf numFmtId="0" fontId="91" fillId="9" borderId="151" applyNumberForma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48" fillId="24" borderId="152" applyNumberFormat="0" applyFont="0" applyAlignment="0" applyProtection="0"/>
    <xf numFmtId="0" fontId="74" fillId="9" borderId="151" applyNumberFormat="0" applyAlignment="0" applyProtection="0"/>
    <xf numFmtId="0" fontId="74" fillId="9" borderId="151" applyNumberFormat="0" applyAlignment="0" applyProtection="0"/>
    <xf numFmtId="0" fontId="22" fillId="24" borderId="152" applyNumberFormat="0" applyFon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37" fillId="0" borderId="154" applyNumberFormat="0" applyFill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38" fillId="9" borderId="151" applyNumberForma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29" fillId="23" borderId="151" applyNumberFormat="0" applyAlignment="0" applyProtection="0">
      <alignment vertical="center"/>
    </xf>
    <xf numFmtId="0" fontId="22" fillId="24" borderId="152" applyNumberFormat="0" applyFont="0" applyAlignment="0" applyProtection="0">
      <alignment vertical="center"/>
    </xf>
    <xf numFmtId="0" fontId="44" fillId="23" borderId="153" applyNumberFormat="0" applyAlignment="0" applyProtection="0">
      <alignment vertical="center"/>
    </xf>
    <xf numFmtId="0" fontId="113" fillId="23" borderId="151" applyNumberFormat="0" applyAlignment="0" applyProtection="0"/>
    <xf numFmtId="0" fontId="44" fillId="23" borderId="153" applyNumberFormat="0" applyAlignment="0" applyProtection="0">
      <alignment vertical="center"/>
    </xf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3" fillId="24" borderId="152" applyNumberFormat="0" applyFont="0" applyAlignment="0" applyProtection="0"/>
    <xf numFmtId="0" fontId="38" fillId="9" borderId="151" applyNumberFormat="0" applyAlignment="0" applyProtection="0">
      <alignment vertical="center"/>
    </xf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74" fillId="9" borderId="151" applyNumberForma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108" fillId="24" borderId="152" applyNumberFormat="0" applyFont="0" applyAlignment="0" applyProtection="0"/>
    <xf numFmtId="0" fontId="74" fillId="9" borderId="151" applyNumberFormat="0" applyAlignment="0" applyProtection="0"/>
  </cellStyleXfs>
  <cellXfs count="701">
    <xf numFmtId="0" fontId="0" fillId="0" borderId="0" xfId="0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5" fontId="5" fillId="0" borderId="0" xfId="0" applyNumberFormat="1" applyFont="1" applyFill="1" applyAlignment="1">
      <alignment vertical="center"/>
    </xf>
    <xf numFmtId="41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0" fontId="5" fillId="0" borderId="0" xfId="0" quotePrefix="1" applyNumberFormat="1" applyFont="1" applyAlignment="1">
      <alignment horizontal="center"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41" fontId="5" fillId="0" borderId="0" xfId="0" applyNumberFormat="1" applyFont="1" applyAlignment="1">
      <alignment vertical="center"/>
    </xf>
    <xf numFmtId="0" fontId="8" fillId="0" borderId="82" xfId="3" applyFont="1" applyFill="1" applyBorder="1" applyAlignment="1" applyProtection="1">
      <alignment vertical="center"/>
      <protection locked="0"/>
    </xf>
    <xf numFmtId="0" fontId="8" fillId="0" borderId="0" xfId="3" applyFont="1" applyFill="1" applyBorder="1" applyAlignment="1" applyProtection="1">
      <alignment vertical="center"/>
      <protection locked="0"/>
    </xf>
    <xf numFmtId="0" fontId="8" fillId="0" borderId="0" xfId="3" applyFont="1" applyFill="1" applyBorder="1" applyAlignment="1" applyProtection="1">
      <alignment vertical="center" wrapText="1"/>
      <protection locked="0"/>
    </xf>
    <xf numFmtId="0" fontId="11" fillId="0" borderId="0" xfId="3" applyFont="1" applyFill="1" applyBorder="1" applyAlignment="1" applyProtection="1">
      <alignment horizontal="centerContinuous" vertical="center"/>
      <protection locked="0"/>
    </xf>
    <xf numFmtId="0" fontId="11" fillId="0" borderId="0" xfId="3" applyFont="1" applyFill="1" applyBorder="1" applyAlignment="1" applyProtection="1">
      <alignment horizontal="centerContinuous" vertical="center" wrapText="1"/>
      <protection locked="0"/>
    </xf>
    <xf numFmtId="0" fontId="10" fillId="0" borderId="83" xfId="3" applyFont="1" applyBorder="1" applyAlignment="1">
      <alignment horizontal="centerContinuous" vertical="center"/>
    </xf>
    <xf numFmtId="0" fontId="8" fillId="0" borderId="0" xfId="3" applyFont="1" applyFill="1" applyBorder="1" applyAlignment="1" applyProtection="1">
      <alignment horizontal="center" vertical="center"/>
      <protection locked="0"/>
    </xf>
    <xf numFmtId="168" fontId="8" fillId="0" borderId="0" xfId="4" applyNumberFormat="1" applyFont="1" applyFill="1" applyBorder="1" applyAlignment="1" applyProtection="1">
      <alignment horizontal="center" vertical="center"/>
      <protection locked="0"/>
    </xf>
    <xf numFmtId="1" fontId="8" fillId="0" borderId="0" xfId="4" applyNumberFormat="1" applyFont="1" applyFill="1" applyBorder="1" applyAlignment="1" applyProtection="1">
      <alignment horizontal="center" vertical="center"/>
      <protection locked="0"/>
    </xf>
    <xf numFmtId="0" fontId="8" fillId="0" borderId="82" xfId="3" applyFont="1" applyFill="1" applyBorder="1" applyAlignment="1" applyProtection="1">
      <alignment horizontal="center" vertical="center"/>
      <protection locked="0"/>
    </xf>
    <xf numFmtId="0" fontId="13" fillId="0" borderId="82" xfId="3" applyFont="1" applyFill="1" applyBorder="1" applyAlignment="1" applyProtection="1">
      <alignment horizontal="centerContinuous" vertical="center"/>
      <protection locked="0"/>
    </xf>
    <xf numFmtId="0" fontId="14" fillId="0" borderId="82" xfId="3" applyFont="1" applyFill="1" applyBorder="1" applyAlignment="1" applyProtection="1">
      <alignment horizontal="centerContinuous" vertical="center"/>
      <protection locked="0"/>
    </xf>
    <xf numFmtId="0" fontId="14" fillId="0" borderId="0" xfId="3" applyFont="1" applyFill="1" applyBorder="1" applyAlignment="1" applyProtection="1">
      <alignment horizontal="centerContinuous" vertical="center"/>
      <protection locked="0"/>
    </xf>
    <xf numFmtId="0" fontId="14" fillId="0" borderId="0" xfId="3" applyFont="1" applyFill="1" applyBorder="1" applyAlignment="1" applyProtection="1">
      <alignment horizontal="centerContinuous" vertical="center" wrapText="1"/>
      <protection locked="0"/>
    </xf>
    <xf numFmtId="0" fontId="15" fillId="0" borderId="83" xfId="3" applyFont="1" applyBorder="1" applyAlignment="1">
      <alignment horizontal="centerContinuous" vertical="center"/>
    </xf>
    <xf numFmtId="0" fontId="16" fillId="0" borderId="82" xfId="3" applyFont="1" applyFill="1" applyBorder="1" applyAlignment="1" applyProtection="1">
      <alignment horizontal="centerContinuous" vertical="center"/>
      <protection locked="0"/>
    </xf>
    <xf numFmtId="0" fontId="16" fillId="0" borderId="0" xfId="3" applyFont="1" applyFill="1" applyBorder="1" applyAlignment="1" applyProtection="1">
      <alignment horizontal="centerContinuous" vertical="center"/>
      <protection locked="0"/>
    </xf>
    <xf numFmtId="0" fontId="16" fillId="0" borderId="0" xfId="3" applyFont="1" applyFill="1" applyBorder="1" applyAlignment="1" applyProtection="1">
      <alignment horizontal="centerContinuous" vertical="center" wrapText="1"/>
      <protection locked="0"/>
    </xf>
    <xf numFmtId="0" fontId="17" fillId="0" borderId="83" xfId="3" applyFont="1" applyBorder="1" applyAlignment="1">
      <alignment horizontal="centerContinuous" vertical="center"/>
    </xf>
    <xf numFmtId="0" fontId="45" fillId="0" borderId="9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0" fontId="45" fillId="0" borderId="17" xfId="0" applyFont="1" applyFill="1" applyBorder="1" applyAlignment="1">
      <alignment horizontal="center" vertical="center"/>
    </xf>
    <xf numFmtId="165" fontId="45" fillId="0" borderId="12" xfId="0" applyNumberFormat="1" applyFont="1" applyFill="1" applyBorder="1" applyAlignment="1">
      <alignment horizontal="center" vertical="center"/>
    </xf>
    <xf numFmtId="165" fontId="45" fillId="0" borderId="18" xfId="0" applyNumberFormat="1" applyFont="1" applyFill="1" applyBorder="1" applyAlignment="1">
      <alignment horizontal="center" vertical="center"/>
    </xf>
    <xf numFmtId="165" fontId="45" fillId="0" borderId="13" xfId="0" applyNumberFormat="1" applyFont="1" applyFill="1" applyBorder="1" applyAlignment="1">
      <alignment horizontal="center" vertical="center"/>
    </xf>
    <xf numFmtId="165" fontId="46" fillId="0" borderId="0" xfId="0" applyNumberFormat="1" applyFont="1" applyFill="1" applyBorder="1" applyAlignment="1">
      <alignment vertical="center"/>
    </xf>
    <xf numFmtId="0" fontId="47" fillId="0" borderId="22" xfId="0" applyFont="1" applyFill="1" applyBorder="1" applyAlignment="1">
      <alignment horizontal="center" vertical="center"/>
    </xf>
    <xf numFmtId="164" fontId="47" fillId="0" borderId="1" xfId="1" applyNumberFormat="1" applyFont="1" applyFill="1" applyBorder="1" applyAlignment="1">
      <alignment vertical="center"/>
    </xf>
    <xf numFmtId="164" fontId="47" fillId="0" borderId="14" xfId="1" applyNumberFormat="1" applyFont="1" applyFill="1" applyBorder="1" applyAlignment="1">
      <alignment vertical="center"/>
    </xf>
    <xf numFmtId="164" fontId="47" fillId="0" borderId="6" xfId="1" applyNumberFormat="1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164" fontId="46" fillId="0" borderId="20" xfId="1" applyNumberFormat="1" applyFont="1" applyFill="1" applyBorder="1" applyAlignment="1">
      <alignment vertical="center"/>
    </xf>
    <xf numFmtId="164" fontId="46" fillId="0" borderId="2" xfId="1" applyNumberFormat="1" applyFont="1" applyFill="1" applyBorder="1" applyAlignment="1">
      <alignment vertical="center"/>
    </xf>
    <xf numFmtId="164" fontId="46" fillId="0" borderId="2" xfId="1" quotePrefix="1" applyNumberFormat="1" applyFont="1" applyBorder="1"/>
    <xf numFmtId="164" fontId="46" fillId="0" borderId="15" xfId="1" applyNumberFormat="1" applyFont="1" applyFill="1" applyBorder="1" applyAlignment="1">
      <alignment vertical="center"/>
    </xf>
    <xf numFmtId="164" fontId="46" fillId="0" borderId="7" xfId="1" applyNumberFormat="1" applyFont="1" applyFill="1" applyBorder="1" applyAlignment="1">
      <alignment vertical="center"/>
    </xf>
    <xf numFmtId="0" fontId="47" fillId="0" borderId="25" xfId="0" applyFont="1" applyFill="1" applyBorder="1" applyAlignment="1">
      <alignment horizontal="center" vertical="center"/>
    </xf>
    <xf numFmtId="164" fontId="47" fillId="0" borderId="34" xfId="1" applyNumberFormat="1" applyFont="1" applyFill="1" applyBorder="1" applyAlignment="1">
      <alignment vertical="center"/>
    </xf>
    <xf numFmtId="164" fontId="47" fillId="0" borderId="35" xfId="1" applyNumberFormat="1" applyFont="1" applyFill="1" applyBorder="1" applyAlignment="1">
      <alignment vertical="center"/>
    </xf>
    <xf numFmtId="164" fontId="47" fillId="0" borderId="35" xfId="1" quotePrefix="1" applyNumberFormat="1" applyFont="1" applyBorder="1"/>
    <xf numFmtId="164" fontId="47" fillId="0" borderId="36" xfId="1" applyNumberFormat="1" applyFont="1" applyFill="1" applyBorder="1" applyAlignment="1">
      <alignment vertical="center"/>
    </xf>
    <xf numFmtId="164" fontId="47" fillId="0" borderId="32" xfId="1" applyNumberFormat="1" applyFont="1" applyFill="1" applyBorder="1" applyAlignment="1">
      <alignment horizontal="center" vertical="center"/>
    </xf>
    <xf numFmtId="164" fontId="46" fillId="0" borderId="0" xfId="1" applyNumberFormat="1" applyFont="1" applyFill="1" applyBorder="1" applyAlignment="1">
      <alignment vertical="center"/>
    </xf>
    <xf numFmtId="0" fontId="46" fillId="0" borderId="0" xfId="0" applyFont="1" applyFill="1" applyAlignment="1">
      <alignment vertical="center"/>
    </xf>
    <xf numFmtId="0" fontId="47" fillId="0" borderId="23" xfId="0" applyFont="1" applyFill="1" applyBorder="1" applyAlignment="1">
      <alignment horizontal="center" vertical="center"/>
    </xf>
    <xf numFmtId="164" fontId="47" fillId="0" borderId="20" xfId="1" applyNumberFormat="1" applyFont="1" applyFill="1" applyBorder="1" applyAlignment="1">
      <alignment vertical="center"/>
    </xf>
    <xf numFmtId="164" fontId="47" fillId="0" borderId="2" xfId="1" applyNumberFormat="1" applyFont="1" applyFill="1" applyBorder="1" applyAlignment="1">
      <alignment vertical="center"/>
    </xf>
    <xf numFmtId="164" fontId="47" fillId="0" borderId="2" xfId="1" quotePrefix="1" applyNumberFormat="1" applyFont="1" applyBorder="1"/>
    <xf numFmtId="164" fontId="47" fillId="0" borderId="15" xfId="1" applyNumberFormat="1" applyFont="1" applyFill="1" applyBorder="1" applyAlignment="1">
      <alignment vertical="center"/>
    </xf>
    <xf numFmtId="164" fontId="47" fillId="0" borderId="7" xfId="1" applyNumberFormat="1" applyFont="1" applyFill="1" applyBorder="1" applyAlignment="1">
      <alignment horizontal="center" vertical="center"/>
    </xf>
    <xf numFmtId="164" fontId="45" fillId="0" borderId="0" xfId="1" applyNumberFormat="1" applyFont="1" applyFill="1" applyBorder="1" applyAlignment="1">
      <alignment horizontal="left" vertical="center"/>
    </xf>
    <xf numFmtId="164" fontId="47" fillId="0" borderId="2" xfId="1" quotePrefix="1" applyNumberFormat="1" applyFont="1" applyFill="1" applyBorder="1"/>
    <xf numFmtId="164" fontId="46" fillId="0" borderId="2" xfId="1" quotePrefix="1" applyNumberFormat="1" applyFont="1" applyFill="1" applyBorder="1"/>
    <xf numFmtId="0" fontId="47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164" fontId="46" fillId="0" borderId="12" xfId="1" applyNumberFormat="1" applyFont="1" applyFill="1" applyBorder="1" applyAlignment="1">
      <alignment vertical="center"/>
    </xf>
    <xf numFmtId="164" fontId="46" fillId="0" borderId="18" xfId="1" applyNumberFormat="1" applyFont="1" applyFill="1" applyBorder="1" applyAlignment="1">
      <alignment vertical="center"/>
    </xf>
    <xf numFmtId="164" fontId="46" fillId="0" borderId="18" xfId="1" quotePrefix="1" applyNumberFormat="1" applyFont="1" applyBorder="1"/>
    <xf numFmtId="164" fontId="46" fillId="0" borderId="13" xfId="1" applyNumberFormat="1" applyFont="1" applyFill="1" applyBorder="1" applyAlignment="1">
      <alignment vertical="center"/>
    </xf>
    <xf numFmtId="0" fontId="46" fillId="0" borderId="11" xfId="0" applyFont="1" applyFill="1" applyBorder="1" applyAlignment="1">
      <alignment horizontal="center" vertical="center"/>
    </xf>
    <xf numFmtId="164" fontId="46" fillId="0" borderId="10" xfId="1" applyNumberFormat="1" applyFont="1" applyFill="1" applyBorder="1" applyAlignment="1">
      <alignment vertical="center"/>
    </xf>
    <xf numFmtId="164" fontId="46" fillId="0" borderId="3" xfId="1" applyNumberFormat="1" applyFont="1" applyFill="1" applyBorder="1" applyAlignment="1">
      <alignment vertical="center"/>
    </xf>
    <xf numFmtId="164" fontId="46" fillId="0" borderId="11" xfId="1" applyNumberFormat="1" applyFont="1" applyFill="1" applyBorder="1" applyAlignment="1">
      <alignment vertical="center"/>
    </xf>
    <xf numFmtId="0" fontId="47" fillId="2" borderId="14" xfId="0" applyFont="1" applyFill="1" applyBorder="1" applyAlignment="1">
      <alignment horizontal="center" vertical="center"/>
    </xf>
    <xf numFmtId="164" fontId="47" fillId="2" borderId="21" xfId="1" applyNumberFormat="1" applyFont="1" applyFill="1" applyBorder="1" applyAlignment="1">
      <alignment vertical="center"/>
    </xf>
    <xf numFmtId="164" fontId="47" fillId="2" borderId="1" xfId="1" applyNumberFormat="1" applyFont="1" applyFill="1" applyBorder="1" applyAlignment="1">
      <alignment vertical="center"/>
    </xf>
    <xf numFmtId="164" fontId="47" fillId="2" borderId="14" xfId="1" applyNumberFormat="1" applyFont="1" applyFill="1" applyBorder="1" applyAlignment="1">
      <alignment vertical="center"/>
    </xf>
    <xf numFmtId="164" fontId="47" fillId="2" borderId="6" xfId="1" applyNumberFormat="1" applyFont="1" applyFill="1" applyBorder="1" applyAlignment="1">
      <alignment horizontal="center" vertical="center"/>
    </xf>
    <xf numFmtId="164" fontId="46" fillId="0" borderId="5" xfId="1" applyNumberFormat="1" applyFont="1" applyFill="1" applyBorder="1" applyAlignment="1">
      <alignment vertical="center"/>
    </xf>
    <xf numFmtId="0" fontId="47" fillId="0" borderId="25" xfId="0" applyFont="1" applyBorder="1" applyAlignment="1">
      <alignment horizontal="center" vertical="center"/>
    </xf>
    <xf numFmtId="164" fontId="47" fillId="0" borderId="20" xfId="1" applyNumberFormat="1" applyFont="1" applyBorder="1" applyAlignment="1">
      <alignment horizontal="right" vertical="center"/>
    </xf>
    <xf numFmtId="164" fontId="47" fillId="0" borderId="2" xfId="1" applyNumberFormat="1" applyFont="1" applyBorder="1" applyAlignment="1">
      <alignment horizontal="right" vertical="center"/>
    </xf>
    <xf numFmtId="164" fontId="47" fillId="0" borderId="14" xfId="1" applyNumberFormat="1" applyFont="1" applyBorder="1" applyAlignment="1">
      <alignment horizontal="right" vertical="center"/>
    </xf>
    <xf numFmtId="164" fontId="47" fillId="0" borderId="6" xfId="2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164" fontId="46" fillId="0" borderId="20" xfId="1" applyNumberFormat="1" applyFont="1" applyBorder="1" applyAlignment="1">
      <alignment horizontal="right" vertical="center"/>
    </xf>
    <xf numFmtId="164" fontId="46" fillId="0" borderId="2" xfId="1" applyNumberFormat="1" applyFont="1" applyBorder="1" applyAlignment="1">
      <alignment horizontal="right" vertical="center"/>
    </xf>
    <xf numFmtId="164" fontId="46" fillId="0" borderId="15" xfId="1" applyNumberFormat="1" applyFont="1" applyBorder="1" applyAlignment="1">
      <alignment horizontal="right" vertical="center"/>
    </xf>
    <xf numFmtId="164" fontId="46" fillId="0" borderId="19" xfId="1" applyNumberFormat="1" applyFont="1" applyFill="1" applyBorder="1" applyAlignment="1">
      <alignment vertical="center"/>
    </xf>
    <xf numFmtId="0" fontId="47" fillId="0" borderId="23" xfId="0" applyFont="1" applyBorder="1" applyAlignment="1">
      <alignment horizontal="center" vertical="center"/>
    </xf>
    <xf numFmtId="164" fontId="47" fillId="0" borderId="15" xfId="1" applyNumberFormat="1" applyFont="1" applyBorder="1" applyAlignment="1">
      <alignment horizontal="right" vertical="center"/>
    </xf>
    <xf numFmtId="164" fontId="47" fillId="0" borderId="7" xfId="2" applyNumberFormat="1" applyFont="1" applyFill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164" fontId="46" fillId="0" borderId="11" xfId="1" applyNumberFormat="1" applyFont="1" applyBorder="1" applyAlignment="1">
      <alignment horizontal="right" vertical="center"/>
    </xf>
    <xf numFmtId="164" fontId="47" fillId="2" borderId="21" xfId="1" applyNumberFormat="1" applyFont="1" applyFill="1" applyBorder="1" applyAlignment="1">
      <alignment horizontal="right" vertical="center"/>
    </xf>
    <xf numFmtId="164" fontId="47" fillId="2" borderId="1" xfId="1" applyNumberFormat="1" applyFont="1" applyFill="1" applyBorder="1" applyAlignment="1">
      <alignment horizontal="right" vertical="center"/>
    </xf>
    <xf numFmtId="164" fontId="47" fillId="2" borderId="14" xfId="1" applyNumberFormat="1" applyFont="1" applyFill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4" fontId="46" fillId="0" borderId="10" xfId="1" applyNumberFormat="1" applyFont="1" applyBorder="1" applyAlignment="1">
      <alignment horizontal="right" vertical="center"/>
    </xf>
    <xf numFmtId="164" fontId="46" fillId="0" borderId="3" xfId="1" applyNumberFormat="1" applyFont="1" applyBorder="1" applyAlignment="1">
      <alignment horizontal="right" vertical="center"/>
    </xf>
    <xf numFmtId="0" fontId="46" fillId="0" borderId="26" xfId="0" applyFont="1" applyFill="1" applyBorder="1" applyAlignment="1">
      <alignment vertical="center"/>
    </xf>
    <xf numFmtId="0" fontId="47" fillId="0" borderId="33" xfId="0" applyFont="1" applyFill="1" applyBorder="1" applyAlignment="1">
      <alignment horizontal="center" vertical="center"/>
    </xf>
    <xf numFmtId="164" fontId="47" fillId="0" borderId="25" xfId="1" applyNumberFormat="1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66" fontId="45" fillId="0" borderId="10" xfId="1" applyNumberFormat="1" applyFont="1" applyFill="1" applyBorder="1" applyAlignment="1">
      <alignment horizontal="center" vertical="center"/>
    </xf>
    <xf numFmtId="166" fontId="45" fillId="0" borderId="3" xfId="1" applyNumberFormat="1" applyFont="1" applyFill="1" applyBorder="1" applyAlignment="1">
      <alignment horizontal="center" vertical="center"/>
    </xf>
    <xf numFmtId="164" fontId="45" fillId="0" borderId="11" xfId="1" applyNumberFormat="1" applyFont="1" applyFill="1" applyBorder="1" applyAlignment="1">
      <alignment horizontal="center" vertical="center"/>
    </xf>
    <xf numFmtId="0" fontId="47" fillId="0" borderId="14" xfId="0" applyFont="1" applyFill="1" applyBorder="1" applyAlignment="1">
      <alignment horizontal="center" vertical="center"/>
    </xf>
    <xf numFmtId="164" fontId="47" fillId="0" borderId="1" xfId="1" quotePrefix="1" applyNumberFormat="1" applyFont="1" applyBorder="1"/>
    <xf numFmtId="0" fontId="47" fillId="0" borderId="36" xfId="0" applyFont="1" applyFill="1" applyBorder="1" applyAlignment="1">
      <alignment horizontal="center" vertical="center"/>
    </xf>
    <xf numFmtId="0" fontId="47" fillId="2" borderId="9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164" fontId="47" fillId="0" borderId="15" xfId="1" applyNumberFormat="1" applyFont="1" applyFill="1" applyBorder="1" applyAlignment="1">
      <alignment horizontal="right" vertical="center"/>
    </xf>
    <xf numFmtId="164" fontId="46" fillId="0" borderId="15" xfId="1" applyNumberFormat="1" applyFont="1" applyFill="1" applyBorder="1" applyAlignment="1">
      <alignment horizontal="right" vertical="center"/>
    </xf>
    <xf numFmtId="0" fontId="46" fillId="0" borderId="0" xfId="0" applyFont="1" applyFill="1" applyBorder="1" applyAlignment="1">
      <alignment horizontal="center" vertical="center"/>
    </xf>
    <xf numFmtId="164" fontId="46" fillId="0" borderId="27" xfId="1" applyNumberFormat="1" applyFont="1" applyFill="1" applyBorder="1" applyAlignment="1">
      <alignment vertical="center"/>
    </xf>
    <xf numFmtId="164" fontId="45" fillId="0" borderId="10" xfId="1" applyNumberFormat="1" applyFont="1" applyFill="1" applyBorder="1" applyAlignment="1">
      <alignment horizontal="center" vertical="center"/>
    </xf>
    <xf numFmtId="164" fontId="47" fillId="2" borderId="6" xfId="1" applyNumberFormat="1" applyFont="1" applyFill="1" applyBorder="1" applyAlignment="1">
      <alignment vertical="center"/>
    </xf>
    <xf numFmtId="164" fontId="46" fillId="0" borderId="7" xfId="1" applyNumberFormat="1" applyFont="1" applyFill="1" applyBorder="1" applyAlignment="1">
      <alignment horizontal="center" vertical="center"/>
    </xf>
    <xf numFmtId="164" fontId="47" fillId="2" borderId="32" xfId="1" applyNumberFormat="1" applyFont="1" applyFill="1" applyBorder="1" applyAlignment="1">
      <alignment horizontal="center" vertical="center"/>
    </xf>
    <xf numFmtId="164" fontId="47" fillId="2" borderId="7" xfId="1" applyNumberFormat="1" applyFont="1" applyFill="1" applyBorder="1" applyAlignment="1">
      <alignment horizontal="center" vertical="center"/>
    </xf>
    <xf numFmtId="164" fontId="47" fillId="2" borderId="7" xfId="1" applyNumberFormat="1" applyFont="1" applyFill="1" applyBorder="1" applyAlignment="1">
      <alignment vertical="center"/>
    </xf>
    <xf numFmtId="0" fontId="46" fillId="0" borderId="28" xfId="0" applyFont="1" applyFill="1" applyBorder="1" applyAlignment="1">
      <alignment horizontal="center" vertical="center"/>
    </xf>
    <xf numFmtId="164" fontId="46" fillId="0" borderId="5" xfId="1" applyNumberFormat="1" applyFont="1" applyFill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8" fillId="0" borderId="79" xfId="82" applyFont="1" applyBorder="1" applyAlignment="1">
      <alignment vertical="center"/>
    </xf>
    <xf numFmtId="0" fontId="48" fillId="0" borderId="80" xfId="82" applyFont="1" applyBorder="1" applyAlignment="1">
      <alignment vertical="center"/>
    </xf>
    <xf numFmtId="0" fontId="48" fillId="0" borderId="81" xfId="82" applyFont="1" applyBorder="1" applyAlignment="1">
      <alignment vertical="center"/>
    </xf>
    <xf numFmtId="0" fontId="48" fillId="0" borderId="82" xfId="82" applyFont="1" applyBorder="1" applyAlignment="1">
      <alignment vertical="center"/>
    </xf>
    <xf numFmtId="0" fontId="48" fillId="0" borderId="0" xfId="82" applyFont="1" applyBorder="1" applyAlignment="1">
      <alignment vertical="center"/>
    </xf>
    <xf numFmtId="0" fontId="7" fillId="0" borderId="0" xfId="3" applyAlignment="1">
      <alignment vertical="center"/>
    </xf>
    <xf numFmtId="0" fontId="16" fillId="0" borderId="0" xfId="82" applyFont="1" applyBorder="1" applyAlignment="1">
      <alignment vertical="center"/>
    </xf>
    <xf numFmtId="0" fontId="48" fillId="0" borderId="83" xfId="82" applyFont="1" applyBorder="1" applyAlignment="1">
      <alignment vertical="center"/>
    </xf>
    <xf numFmtId="0" fontId="12" fillId="0" borderId="0" xfId="3" applyFont="1" applyAlignment="1">
      <alignment vertical="center"/>
    </xf>
    <xf numFmtId="0" fontId="7" fillId="0" borderId="83" xfId="3" applyBorder="1" applyAlignment="1">
      <alignment vertical="center"/>
    </xf>
    <xf numFmtId="0" fontId="7" fillId="0" borderId="0" xfId="3" applyBorder="1" applyAlignment="1">
      <alignment vertical="center"/>
    </xf>
    <xf numFmtId="0" fontId="7" fillId="0" borderId="82" xfId="3" applyFill="1" applyBorder="1" applyAlignment="1">
      <alignment vertical="center"/>
    </xf>
    <xf numFmtId="0" fontId="7" fillId="0" borderId="0" xfId="3" applyFill="1" applyBorder="1" applyAlignment="1">
      <alignment vertical="center"/>
    </xf>
    <xf numFmtId="0" fontId="18" fillId="0" borderId="0" xfId="3" applyFont="1" applyAlignment="1">
      <alignment vertical="center"/>
    </xf>
    <xf numFmtId="0" fontId="7" fillId="0" borderId="84" xfId="3" applyFill="1" applyBorder="1" applyAlignment="1">
      <alignment vertical="center"/>
    </xf>
    <xf numFmtId="0" fontId="7" fillId="0" borderId="85" xfId="3" applyFill="1" applyBorder="1" applyAlignment="1">
      <alignment vertical="center"/>
    </xf>
    <xf numFmtId="0" fontId="7" fillId="0" borderId="86" xfId="3" applyBorder="1" applyAlignment="1">
      <alignment vertical="center"/>
    </xf>
    <xf numFmtId="0" fontId="18" fillId="0" borderId="82" xfId="3" applyFont="1" applyBorder="1" applyAlignment="1">
      <alignment vertical="center"/>
    </xf>
    <xf numFmtId="0" fontId="18" fillId="0" borderId="0" xfId="3" applyFont="1" applyBorder="1" applyAlignment="1">
      <alignment vertical="center"/>
    </xf>
    <xf numFmtId="0" fontId="18" fillId="0" borderId="83" xfId="3" applyFont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5" fillId="3" borderId="8" xfId="0" applyFont="1" applyFill="1" applyBorder="1" applyAlignment="1">
      <alignment horizontal="center" vertical="center"/>
    </xf>
    <xf numFmtId="0" fontId="47" fillId="0" borderId="44" xfId="0" applyFont="1" applyBorder="1" applyAlignment="1">
      <alignment horizontal="center" vertical="center"/>
    </xf>
    <xf numFmtId="37" fontId="47" fillId="0" borderId="8" xfId="2" applyNumberFormat="1" applyFont="1" applyBorder="1" applyAlignment="1">
      <alignment horizontal="center" vertical="center"/>
    </xf>
    <xf numFmtId="0" fontId="45" fillId="2" borderId="45" xfId="0" applyFont="1" applyFill="1" applyBorder="1" applyAlignment="1">
      <alignment horizontal="center" vertical="center"/>
    </xf>
    <xf numFmtId="41" fontId="45" fillId="2" borderId="46" xfId="2" applyFont="1" applyFill="1" applyBorder="1" applyAlignment="1">
      <alignment vertical="center"/>
    </xf>
    <xf numFmtId="0" fontId="45" fillId="0" borderId="0" xfId="0" applyFont="1" applyFill="1" applyBorder="1" applyAlignment="1">
      <alignment horizontal="center" vertical="center"/>
    </xf>
    <xf numFmtId="41" fontId="45" fillId="0" borderId="0" xfId="2" applyFont="1" applyFill="1" applyBorder="1" applyAlignment="1">
      <alignment horizontal="center" vertical="center"/>
    </xf>
    <xf numFmtId="41" fontId="45" fillId="0" borderId="0" xfId="2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3" fontId="46" fillId="0" borderId="0" xfId="0" applyNumberFormat="1" applyFont="1" applyAlignment="1">
      <alignment vertical="center"/>
    </xf>
    <xf numFmtId="0" fontId="46" fillId="0" borderId="0" xfId="0" applyFont="1" applyAlignment="1" applyProtection="1">
      <alignment horizontal="center" vertical="center"/>
      <protection locked="0"/>
    </xf>
    <xf numFmtId="41" fontId="49" fillId="0" borderId="0" xfId="2" applyFont="1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41" fontId="46" fillId="0" borderId="0" xfId="0" applyNumberFormat="1" applyFont="1" applyAlignment="1">
      <alignment vertical="center"/>
    </xf>
    <xf numFmtId="0" fontId="46" fillId="0" borderId="0" xfId="0" applyFont="1" applyFill="1" applyAlignment="1">
      <alignment horizontal="center" vertical="center"/>
    </xf>
    <xf numFmtId="165" fontId="45" fillId="0" borderId="10" xfId="0" applyNumberFormat="1" applyFont="1" applyFill="1" applyBorder="1" applyAlignment="1">
      <alignment horizontal="center" vertical="center"/>
    </xf>
    <xf numFmtId="165" fontId="46" fillId="0" borderId="0" xfId="0" applyNumberFormat="1" applyFont="1" applyFill="1" applyAlignment="1">
      <alignment vertical="center"/>
    </xf>
    <xf numFmtId="41" fontId="46" fillId="0" borderId="0" xfId="0" applyNumberFormat="1" applyFont="1" applyFill="1" applyAlignment="1">
      <alignment vertical="center"/>
    </xf>
    <xf numFmtId="164" fontId="47" fillId="0" borderId="7" xfId="1" applyNumberFormat="1" applyFont="1" applyFill="1" applyBorder="1" applyAlignment="1">
      <alignment vertical="center"/>
    </xf>
    <xf numFmtId="0" fontId="46" fillId="0" borderId="39" xfId="0" applyFont="1" applyFill="1" applyBorder="1" applyAlignment="1">
      <alignment vertical="center"/>
    </xf>
    <xf numFmtId="0" fontId="47" fillId="0" borderId="39" xfId="0" applyFont="1" applyFill="1" applyBorder="1" applyAlignment="1">
      <alignment horizontal="center" vertical="center"/>
    </xf>
    <xf numFmtId="164" fontId="47" fillId="0" borderId="39" xfId="1" applyNumberFormat="1" applyFont="1" applyFill="1" applyBorder="1" applyAlignment="1">
      <alignment vertical="center"/>
    </xf>
    <xf numFmtId="164" fontId="47" fillId="0" borderId="39" xfId="1" quotePrefix="1" applyNumberFormat="1" applyFont="1" applyBorder="1"/>
    <xf numFmtId="164" fontId="47" fillId="0" borderId="39" xfId="1" applyNumberFormat="1" applyFont="1" applyFill="1" applyBorder="1" applyAlignment="1">
      <alignment horizontal="center" vertical="center"/>
    </xf>
    <xf numFmtId="164" fontId="46" fillId="0" borderId="37" xfId="1" applyNumberFormat="1" applyFont="1" applyFill="1" applyBorder="1" applyAlignment="1">
      <alignment vertical="center"/>
    </xf>
    <xf numFmtId="165" fontId="45" fillId="0" borderId="3" xfId="0" applyNumberFormat="1" applyFont="1" applyFill="1" applyBorder="1" applyAlignment="1">
      <alignment horizontal="center" vertical="center"/>
    </xf>
    <xf numFmtId="165" fontId="45" fillId="0" borderId="11" xfId="0" applyNumberFormat="1" applyFont="1" applyFill="1" applyBorder="1" applyAlignment="1">
      <alignment horizontal="center" vertical="center"/>
    </xf>
    <xf numFmtId="164" fontId="47" fillId="0" borderId="29" xfId="1" applyNumberFormat="1" applyFont="1" applyFill="1" applyBorder="1" applyAlignment="1">
      <alignment vertical="center"/>
    </xf>
    <xf numFmtId="164" fontId="46" fillId="0" borderId="29" xfId="1" applyNumberFormat="1" applyFont="1" applyFill="1" applyBorder="1" applyAlignment="1">
      <alignment vertical="center"/>
    </xf>
    <xf numFmtId="0" fontId="45" fillId="0" borderId="12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164" fontId="47" fillId="0" borderId="31" xfId="1" applyNumberFormat="1" applyFont="1" applyFill="1" applyBorder="1" applyAlignment="1">
      <alignment vertical="center"/>
    </xf>
    <xf numFmtId="0" fontId="45" fillId="0" borderId="14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165" fontId="45" fillId="0" borderId="16" xfId="0" applyNumberFormat="1" applyFont="1" applyBorder="1" applyAlignment="1">
      <alignment horizontal="center" vertical="center"/>
    </xf>
    <xf numFmtId="165" fontId="45" fillId="0" borderId="4" xfId="0" applyNumberFormat="1" applyFont="1" applyBorder="1" applyAlignment="1">
      <alignment horizontal="center" vertical="center"/>
    </xf>
    <xf numFmtId="164" fontId="46" fillId="0" borderId="14" xfId="1" applyNumberFormat="1" applyFont="1" applyFill="1" applyBorder="1" applyAlignment="1">
      <alignment horizontal="right" vertical="center"/>
    </xf>
    <xf numFmtId="164" fontId="47" fillId="0" borderId="32" xfId="2" applyNumberFormat="1" applyFont="1" applyFill="1" applyBorder="1" applyAlignment="1">
      <alignment horizontal="center" vertical="center"/>
    </xf>
    <xf numFmtId="164" fontId="47" fillId="2" borderId="6" xfId="2" applyNumberFormat="1" applyFont="1" applyFill="1" applyBorder="1" applyAlignment="1">
      <alignment horizontal="center" vertical="center"/>
    </xf>
    <xf numFmtId="41" fontId="46" fillId="0" borderId="0" xfId="0" applyNumberFormat="1" applyFont="1" applyBorder="1" applyAlignment="1">
      <alignment vertical="center"/>
    </xf>
    <xf numFmtId="43" fontId="46" fillId="0" borderId="0" xfId="0" applyNumberFormat="1" applyFont="1" applyBorder="1" applyAlignment="1">
      <alignment vertical="center"/>
    </xf>
    <xf numFmtId="164" fontId="47" fillId="0" borderId="14" xfId="1" applyNumberFormat="1" applyFont="1" applyFill="1" applyBorder="1" applyAlignment="1">
      <alignment horizontal="right" vertical="center"/>
    </xf>
    <xf numFmtId="164" fontId="47" fillId="2" borderId="22" xfId="1" applyNumberFormat="1" applyFont="1" applyFill="1" applyBorder="1" applyAlignment="1">
      <alignment horizontal="right" vertical="center"/>
    </xf>
    <xf numFmtId="164" fontId="46" fillId="0" borderId="23" xfId="1" applyNumberFormat="1" applyFont="1" applyBorder="1" applyAlignment="1">
      <alignment horizontal="right" vertical="center"/>
    </xf>
    <xf numFmtId="164" fontId="47" fillId="2" borderId="23" xfId="1" applyNumberFormat="1" applyFont="1" applyFill="1" applyBorder="1" applyAlignment="1">
      <alignment horizontal="right" vertical="center"/>
    </xf>
    <xf numFmtId="164" fontId="46" fillId="0" borderId="7" xfId="1" applyNumberFormat="1" applyFont="1" applyBorder="1" applyAlignment="1">
      <alignment horizontal="center" vertical="center"/>
    </xf>
    <xf numFmtId="164" fontId="46" fillId="0" borderId="5" xfId="1" applyNumberFormat="1" applyFont="1" applyBorder="1" applyAlignment="1">
      <alignment horizontal="center" vertical="center"/>
    </xf>
    <xf numFmtId="164" fontId="46" fillId="0" borderId="24" xfId="1" applyNumberFormat="1" applyFont="1" applyBorder="1" applyAlignment="1">
      <alignment horizontal="right" vertical="center"/>
    </xf>
    <xf numFmtId="164" fontId="46" fillId="0" borderId="0" xfId="0" applyNumberFormat="1" applyFont="1" applyAlignment="1">
      <alignment vertical="center"/>
    </xf>
    <xf numFmtId="37" fontId="45" fillId="2" borderId="46" xfId="2" applyNumberFormat="1" applyFont="1" applyFill="1" applyBorder="1" applyAlignment="1">
      <alignment horizontal="center" vertical="center"/>
    </xf>
    <xf numFmtId="3" fontId="45" fillId="3" borderId="43" xfId="0" applyNumberFormat="1" applyFont="1" applyFill="1" applyBorder="1" applyAlignment="1">
      <alignment horizontal="center" vertical="center"/>
    </xf>
    <xf numFmtId="3" fontId="47" fillId="0" borderId="43" xfId="2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5" fillId="3" borderId="47" xfId="2" applyNumberFormat="1" applyFont="1" applyFill="1" applyBorder="1" applyAlignment="1">
      <alignment horizontal="center" vertical="center"/>
    </xf>
    <xf numFmtId="3" fontId="45" fillId="0" borderId="0" xfId="2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41" fontId="45" fillId="2" borderId="97" xfId="2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right" vertical="center"/>
    </xf>
    <xf numFmtId="0" fontId="52" fillId="0" borderId="99" xfId="0" applyFont="1" applyBorder="1" applyAlignment="1">
      <alignment horizontal="center" vertical="center"/>
    </xf>
    <xf numFmtId="178" fontId="53" fillId="0" borderId="0" xfId="0" applyNumberFormat="1" applyFont="1" applyFill="1" applyBorder="1" applyAlignment="1">
      <alignment horizontal="center"/>
    </xf>
    <xf numFmtId="49" fontId="53" fillId="0" borderId="0" xfId="0" applyNumberFormat="1" applyFont="1" applyFill="1" applyBorder="1" applyAlignment="1">
      <alignment horizontal="center" vertical="center"/>
    </xf>
    <xf numFmtId="178" fontId="46" fillId="0" borderId="102" xfId="0" applyNumberFormat="1" applyFont="1" applyFill="1" applyBorder="1" applyAlignment="1">
      <alignment horizontal="center"/>
    </xf>
    <xf numFmtId="49" fontId="46" fillId="0" borderId="102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center" vertical="center"/>
    </xf>
    <xf numFmtId="178" fontId="46" fillId="0" borderId="0" xfId="0" applyNumberFormat="1" applyFont="1" applyFill="1" applyBorder="1" applyAlignment="1">
      <alignment horizontal="center"/>
    </xf>
    <xf numFmtId="49" fontId="46" fillId="0" borderId="0" xfId="0" applyNumberFormat="1" applyFont="1" applyFill="1" applyBorder="1" applyAlignment="1">
      <alignment horizontal="center" vertical="center"/>
    </xf>
    <xf numFmtId="182" fontId="47" fillId="0" borderId="8" xfId="2" applyNumberFormat="1" applyFont="1" applyBorder="1" applyAlignment="1">
      <alignment horizontal="center" vertical="center"/>
    </xf>
    <xf numFmtId="182" fontId="45" fillId="2" borderId="46" xfId="2" applyNumberFormat="1" applyFont="1" applyFill="1" applyBorder="1" applyAlignment="1">
      <alignment horizontal="center" vertical="center"/>
    </xf>
    <xf numFmtId="180" fontId="45" fillId="3" borderId="47" xfId="2" applyNumberFormat="1" applyFont="1" applyFill="1" applyBorder="1" applyAlignment="1">
      <alignment horizontal="center" vertical="center"/>
    </xf>
    <xf numFmtId="180" fontId="45" fillId="3" borderId="98" xfId="2" applyNumberFormat="1" applyFont="1" applyFill="1" applyBorder="1" applyAlignment="1">
      <alignment horizontal="center" vertical="center"/>
    </xf>
    <xf numFmtId="49" fontId="5" fillId="27" borderId="8" xfId="0" applyNumberFormat="1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56" fillId="0" borderId="0" xfId="0" applyNumberFormat="1" applyFont="1" applyFill="1" applyBorder="1" applyAlignment="1">
      <alignment horizontal="left" vertical="center"/>
    </xf>
    <xf numFmtId="0" fontId="14" fillId="0" borderId="82" xfId="3" applyFont="1" applyFill="1" applyBorder="1" applyAlignment="1" applyProtection="1">
      <alignment horizontal="left" vertical="center" indent="15"/>
      <protection locked="0"/>
    </xf>
    <xf numFmtId="0" fontId="51" fillId="28" borderId="99" xfId="0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center" vertical="center"/>
    </xf>
    <xf numFmtId="184" fontId="57" fillId="0" borderId="8" xfId="0" applyNumberFormat="1" applyFont="1" applyBorder="1" applyAlignment="1">
      <alignment horizontal="center" vertical="center"/>
    </xf>
    <xf numFmtId="3" fontId="5" fillId="27" borderId="8" xfId="0" applyNumberFormat="1" applyFont="1" applyFill="1" applyBorder="1" applyAlignment="1">
      <alignment horizontal="center" vertical="center"/>
    </xf>
    <xf numFmtId="184" fontId="57" fillId="27" borderId="8" xfId="0" applyNumberFormat="1" applyFont="1" applyFill="1" applyBorder="1" applyAlignment="1">
      <alignment horizontal="center" vertical="center"/>
    </xf>
    <xf numFmtId="3" fontId="5" fillId="28" borderId="8" xfId="0" applyNumberFormat="1" applyFont="1" applyFill="1" applyBorder="1" applyAlignment="1">
      <alignment horizontal="center" vertical="center"/>
    </xf>
    <xf numFmtId="184" fontId="57" fillId="28" borderId="8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49" fontId="5" fillId="29" borderId="8" xfId="0" applyNumberFormat="1" applyFont="1" applyFill="1" applyBorder="1" applyAlignment="1">
      <alignment horizontal="center" vertical="center"/>
    </xf>
    <xf numFmtId="3" fontId="51" fillId="28" borderId="8" xfId="0" applyNumberFormat="1" applyFont="1" applyFill="1" applyBorder="1" applyAlignment="1">
      <alignment horizontal="center" vertical="center"/>
    </xf>
    <xf numFmtId="183" fontId="5" fillId="28" borderId="8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51" fillId="29" borderId="8" xfId="0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49" fontId="46" fillId="0" borderId="0" xfId="0" applyNumberFormat="1" applyFont="1" applyFill="1" applyBorder="1" applyAlignment="1">
      <alignment horizontal="left" vertical="center"/>
    </xf>
    <xf numFmtId="49" fontId="5" fillId="0" borderId="66" xfId="0" applyNumberFormat="1" applyFont="1" applyFill="1" applyBorder="1" applyAlignment="1">
      <alignment horizontal="center" vertical="center"/>
    </xf>
    <xf numFmtId="49" fontId="5" fillId="0" borderId="118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37" xfId="0" applyNumberFormat="1" applyFont="1" applyFill="1" applyBorder="1" applyAlignment="1">
      <alignment horizontal="center" vertical="center"/>
    </xf>
    <xf numFmtId="0" fontId="5" fillId="0" borderId="67" xfId="0" applyNumberFormat="1" applyFont="1" applyFill="1" applyBorder="1" applyAlignment="1">
      <alignment horizontal="center" vertical="center"/>
    </xf>
    <xf numFmtId="49" fontId="5" fillId="29" borderId="117" xfId="0" applyNumberFormat="1" applyFont="1" applyFill="1" applyBorder="1" applyAlignment="1">
      <alignment horizontal="center" vertical="center"/>
    </xf>
    <xf numFmtId="0" fontId="5" fillId="29" borderId="114" xfId="0" applyNumberFormat="1" applyFont="1" applyFill="1" applyBorder="1" applyAlignment="1">
      <alignment horizontal="center" vertical="center"/>
    </xf>
    <xf numFmtId="0" fontId="58" fillId="0" borderId="0" xfId="83" applyAlignment="1">
      <alignment vertical="center"/>
    </xf>
    <xf numFmtId="0" fontId="10" fillId="0" borderId="0" xfId="83" applyFont="1" applyAlignment="1">
      <alignment vertical="center"/>
    </xf>
    <xf numFmtId="0" fontId="5" fillId="0" borderId="0" xfId="0" quotePrefix="1" applyNumberFormat="1" applyFont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186" fontId="5" fillId="28" borderId="8" xfId="0" applyNumberFormat="1" applyFont="1" applyFill="1" applyBorder="1" applyAlignment="1">
      <alignment horizontal="center" vertical="center"/>
    </xf>
    <xf numFmtId="164" fontId="45" fillId="0" borderId="0" xfId="1" quotePrefix="1" applyNumberFormat="1" applyFont="1" applyFill="1" applyBorder="1" applyAlignment="1">
      <alignment horizontal="left" vertical="center"/>
    </xf>
    <xf numFmtId="0" fontId="5" fillId="0" borderId="0" xfId="0" quotePrefix="1" applyNumberFormat="1" applyFont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178" fontId="46" fillId="31" borderId="8" xfId="0" applyNumberFormat="1" applyFont="1" applyFill="1" applyBorder="1" applyAlignment="1">
      <alignment horizontal="center"/>
    </xf>
    <xf numFmtId="49" fontId="46" fillId="0" borderId="8" xfId="0" applyNumberFormat="1" applyFont="1" applyFill="1" applyBorder="1" applyAlignment="1">
      <alignment horizontal="center" vertical="center"/>
    </xf>
    <xf numFmtId="0" fontId="51" fillId="0" borderId="112" xfId="0" applyFont="1" applyFill="1" applyBorder="1" applyAlignment="1">
      <alignment horizontal="center" vertical="center"/>
    </xf>
    <xf numFmtId="186" fontId="5" fillId="0" borderId="115" xfId="0" applyNumberFormat="1" applyFont="1" applyFill="1" applyBorder="1" applyAlignment="1">
      <alignment horizontal="center" vertical="center"/>
    </xf>
    <xf numFmtId="186" fontId="5" fillId="0" borderId="112" xfId="0" applyNumberFormat="1" applyFont="1" applyFill="1" applyBorder="1" applyAlignment="1">
      <alignment horizontal="center" vertical="center"/>
    </xf>
    <xf numFmtId="178" fontId="46" fillId="0" borderId="115" xfId="0" applyNumberFormat="1" applyFont="1" applyFill="1" applyBorder="1" applyAlignment="1">
      <alignment horizontal="center"/>
    </xf>
    <xf numFmtId="49" fontId="46" fillId="0" borderId="115" xfId="0" applyNumberFormat="1" applyFont="1" applyFill="1" applyBorder="1" applyAlignment="1">
      <alignment horizontal="center" vertical="center"/>
    </xf>
    <xf numFmtId="0" fontId="51" fillId="29" borderId="8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4" fontId="5" fillId="28" borderId="8" xfId="0" applyNumberFormat="1" applyFont="1" applyFill="1" applyBorder="1" applyAlignment="1">
      <alignment horizontal="center" vertical="center"/>
    </xf>
    <xf numFmtId="4" fontId="5" fillId="0" borderId="8" xfId="0" applyNumberFormat="1" applyFont="1" applyFill="1" applyBorder="1" applyAlignment="1">
      <alignment horizontal="center" vertical="center"/>
    </xf>
    <xf numFmtId="4" fontId="5" fillId="27" borderId="8" xfId="0" applyNumberFormat="1" applyFont="1" applyFill="1" applyBorder="1" applyAlignment="1">
      <alignment horizontal="center" vertical="center"/>
    </xf>
    <xf numFmtId="187" fontId="57" fillId="0" borderId="8" xfId="0" applyNumberFormat="1" applyFont="1" applyFill="1" applyBorder="1" applyAlignment="1">
      <alignment horizontal="center" vertical="center"/>
    </xf>
    <xf numFmtId="187" fontId="57" fillId="27" borderId="8" xfId="0" applyNumberFormat="1" applyFont="1" applyFill="1" applyBorder="1" applyAlignment="1">
      <alignment horizontal="center" vertical="center"/>
    </xf>
    <xf numFmtId="187" fontId="57" fillId="28" borderId="8" xfId="0" applyNumberFormat="1" applyFont="1" applyFill="1" applyBorder="1" applyAlignment="1">
      <alignment horizontal="center" vertical="center"/>
    </xf>
    <xf numFmtId="187" fontId="5" fillId="0" borderId="8" xfId="0" applyNumberFormat="1" applyFont="1" applyFill="1" applyBorder="1" applyAlignment="1">
      <alignment horizontal="center" vertical="center"/>
    </xf>
    <xf numFmtId="187" fontId="5" fillId="27" borderId="8" xfId="0" applyNumberFormat="1" applyFont="1" applyFill="1" applyBorder="1" applyAlignment="1">
      <alignment horizontal="center" vertical="center"/>
    </xf>
    <xf numFmtId="187" fontId="5" fillId="28" borderId="8" xfId="0" applyNumberFormat="1" applyFont="1" applyFill="1" applyBorder="1" applyAlignment="1">
      <alignment horizontal="center" vertical="center"/>
    </xf>
    <xf numFmtId="4" fontId="51" fillId="28" borderId="8" xfId="0" applyNumberFormat="1" applyFont="1" applyFill="1" applyBorder="1" applyAlignment="1">
      <alignment horizontal="center" vertical="center"/>
    </xf>
    <xf numFmtId="188" fontId="51" fillId="28" borderId="8" xfId="0" applyNumberFormat="1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49" fontId="5" fillId="0" borderId="35" xfId="0" applyNumberFormat="1" applyFont="1" applyFill="1" applyBorder="1" applyAlignment="1">
      <alignment horizontal="center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0" fontId="51" fillId="29" borderId="8" xfId="0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47" fillId="0" borderId="29" xfId="1" quotePrefix="1" applyNumberFormat="1" applyFont="1" applyBorder="1"/>
    <xf numFmtId="0" fontId="61" fillId="0" borderId="13" xfId="0" applyFont="1" applyBorder="1" applyAlignment="1">
      <alignment horizontal="center" vertical="center"/>
    </xf>
    <xf numFmtId="164" fontId="47" fillId="0" borderId="31" xfId="1" quotePrefix="1" applyNumberFormat="1" applyFont="1" applyBorder="1"/>
    <xf numFmtId="182" fontId="45" fillId="2" borderId="46" xfId="2" applyNumberFormat="1" applyFont="1" applyFill="1" applyBorder="1" applyAlignment="1">
      <alignment horizontal="center" vertical="center"/>
    </xf>
    <xf numFmtId="182" fontId="47" fillId="0" borderId="8" xfId="2" applyNumberFormat="1" applyFont="1" applyBorder="1" applyAlignment="1">
      <alignment horizontal="center" vertical="center"/>
    </xf>
    <xf numFmtId="164" fontId="62" fillId="0" borderId="21" xfId="1" applyNumberFormat="1" applyFont="1" applyFill="1" applyBorder="1" applyAlignment="1">
      <alignment vertical="center"/>
    </xf>
    <xf numFmtId="164" fontId="62" fillId="0" borderId="1" xfId="1" applyNumberFormat="1" applyFont="1" applyFill="1" applyBorder="1" applyAlignment="1">
      <alignment vertical="center"/>
    </xf>
    <xf numFmtId="164" fontId="61" fillId="0" borderId="20" xfId="1" applyNumberFormat="1" applyFont="1" applyFill="1" applyBorder="1" applyAlignment="1">
      <alignment vertical="center"/>
    </xf>
    <xf numFmtId="164" fontId="61" fillId="0" borderId="2" xfId="1" applyNumberFormat="1" applyFont="1" applyFill="1" applyBorder="1" applyAlignment="1">
      <alignment vertical="center"/>
    </xf>
    <xf numFmtId="164" fontId="61" fillId="0" borderId="2" xfId="1" quotePrefix="1" applyNumberFormat="1" applyFont="1" applyBorder="1"/>
    <xf numFmtId="164" fontId="62" fillId="0" borderId="20" xfId="1" applyNumberFormat="1" applyFont="1" applyFill="1" applyBorder="1" applyAlignment="1">
      <alignment vertical="center"/>
    </xf>
    <xf numFmtId="164" fontId="62" fillId="0" borderId="2" xfId="1" applyNumberFormat="1" applyFont="1" applyFill="1" applyBorder="1" applyAlignment="1">
      <alignment vertical="center"/>
    </xf>
    <xf numFmtId="164" fontId="62" fillId="0" borderId="2" xfId="1" quotePrefix="1" applyNumberFormat="1" applyFont="1" applyBorder="1"/>
    <xf numFmtId="164" fontId="62" fillId="0" borderId="20" xfId="1" applyNumberFormat="1" applyFont="1" applyBorder="1" applyAlignment="1">
      <alignment horizontal="right" vertical="center"/>
    </xf>
    <xf numFmtId="164" fontId="62" fillId="0" borderId="2" xfId="1" applyNumberFormat="1" applyFont="1" applyBorder="1" applyAlignment="1">
      <alignment horizontal="right" vertical="center"/>
    </xf>
    <xf numFmtId="164" fontId="61" fillId="0" borderId="20" xfId="1" applyNumberFormat="1" applyFont="1" applyBorder="1" applyAlignment="1">
      <alignment horizontal="right" vertical="center"/>
    </xf>
    <xf numFmtId="164" fontId="61" fillId="0" borderId="2" xfId="1" applyNumberFormat="1" applyFont="1" applyBorder="1" applyAlignment="1">
      <alignment horizontal="right" vertical="center"/>
    </xf>
    <xf numFmtId="164" fontId="62" fillId="0" borderId="2" xfId="1" applyNumberFormat="1" applyFont="1" applyFill="1" applyBorder="1" applyAlignment="1">
      <alignment horizontal="right" vertical="center"/>
    </xf>
    <xf numFmtId="164" fontId="61" fillId="0" borderId="2" xfId="1" applyNumberFormat="1" applyFont="1" applyFill="1" applyBorder="1" applyAlignment="1">
      <alignment horizontal="right" vertical="center"/>
    </xf>
    <xf numFmtId="0" fontId="62" fillId="0" borderId="15" xfId="0" applyFont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164" fontId="62" fillId="0" borderId="1" xfId="1" applyNumberFormat="1" applyFont="1" applyFill="1" applyBorder="1" applyAlignment="1">
      <alignment horizontal="right" vertical="center"/>
    </xf>
    <xf numFmtId="164" fontId="61" fillId="0" borderId="18" xfId="1" applyNumberFormat="1" applyFont="1" applyFill="1" applyBorder="1" applyAlignment="1">
      <alignment vertical="center"/>
    </xf>
    <xf numFmtId="164" fontId="62" fillId="0" borderId="1" xfId="1" quotePrefix="1" applyNumberFormat="1" applyFont="1" applyBorder="1"/>
    <xf numFmtId="164" fontId="61" fillId="0" borderId="18" xfId="1" quotePrefix="1" applyNumberFormat="1" applyFont="1" applyBorder="1"/>
    <xf numFmtId="164" fontId="62" fillId="0" borderId="35" xfId="1" applyNumberFormat="1" applyFont="1" applyBorder="1" applyAlignment="1">
      <alignment horizontal="right" vertical="center"/>
    </xf>
    <xf numFmtId="164" fontId="61" fillId="0" borderId="29" xfId="1" applyNumberFormat="1" applyFont="1" applyBorder="1" applyAlignment="1">
      <alignment horizontal="right" vertical="center"/>
    </xf>
    <xf numFmtId="164" fontId="62" fillId="0" borderId="29" xfId="1" applyNumberFormat="1" applyFont="1" applyBorder="1" applyAlignment="1">
      <alignment horizontal="right" vertical="center"/>
    </xf>
    <xf numFmtId="164" fontId="62" fillId="0" borderId="29" xfId="1" applyNumberFormat="1" applyFont="1" applyFill="1" applyBorder="1" applyAlignment="1">
      <alignment horizontal="right" vertical="center"/>
    </xf>
    <xf numFmtId="164" fontId="61" fillId="0" borderId="29" xfId="1" applyNumberFormat="1" applyFont="1" applyFill="1" applyBorder="1" applyAlignment="1">
      <alignment horizontal="right" vertical="center"/>
    </xf>
    <xf numFmtId="164" fontId="61" fillId="0" borderId="29" xfId="1" quotePrefix="1" applyNumberFormat="1" applyFont="1" applyBorder="1"/>
    <xf numFmtId="164" fontId="62" fillId="0" borderId="29" xfId="1" quotePrefix="1" applyNumberFormat="1" applyFont="1" applyBorder="1"/>
    <xf numFmtId="164" fontId="62" fillId="0" borderId="127" xfId="1" applyNumberFormat="1" applyFont="1" applyBorder="1" applyAlignment="1">
      <alignment horizontal="right" vertical="center"/>
    </xf>
    <xf numFmtId="164" fontId="62" fillId="0" borderId="31" xfId="1" applyNumberFormat="1" applyFont="1" applyFill="1" applyBorder="1" applyAlignment="1">
      <alignment horizontal="right" vertical="center"/>
    </xf>
    <xf numFmtId="164" fontId="62" fillId="0" borderId="31" xfId="1" quotePrefix="1" applyNumberFormat="1" applyFont="1" applyBorder="1"/>
    <xf numFmtId="164" fontId="62" fillId="0" borderId="31" xfId="1" applyNumberFormat="1" applyFont="1" applyBorder="1" applyAlignment="1">
      <alignment horizontal="right" vertical="center"/>
    </xf>
    <xf numFmtId="164" fontId="62" fillId="0" borderId="1" xfId="1" applyNumberFormat="1" applyFont="1" applyBorder="1" applyAlignment="1">
      <alignment horizontal="right" vertical="center"/>
    </xf>
    <xf numFmtId="164" fontId="61" fillId="0" borderId="29" xfId="1" applyNumberFormat="1" applyFont="1" applyFill="1" applyBorder="1" applyAlignment="1">
      <alignment vertical="center"/>
    </xf>
    <xf numFmtId="0" fontId="5" fillId="0" borderId="0" xfId="0" quotePrefix="1" applyNumberFormat="1" applyFont="1" applyAlignment="1">
      <alignment horizontal="center" vertical="center"/>
    </xf>
    <xf numFmtId="164" fontId="62" fillId="0" borderId="31" xfId="1" applyNumberFormat="1" applyFont="1" applyFill="1" applyBorder="1" applyAlignment="1">
      <alignment vertical="center"/>
    </xf>
    <xf numFmtId="164" fontId="62" fillId="0" borderId="29" xfId="1" applyNumberFormat="1" applyFont="1" applyFill="1" applyBorder="1" applyAlignment="1">
      <alignment vertical="center"/>
    </xf>
    <xf numFmtId="164" fontId="47" fillId="0" borderId="29" xfId="1" applyNumberFormat="1" applyFont="1" applyBorder="1" applyAlignment="1">
      <alignment horizontal="right" vertical="center"/>
    </xf>
    <xf numFmtId="164" fontId="46" fillId="0" borderId="29" xfId="1" applyNumberFormat="1" applyFont="1" applyBorder="1" applyAlignment="1">
      <alignment horizontal="right" vertical="center"/>
    </xf>
    <xf numFmtId="0" fontId="46" fillId="0" borderId="13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4" fontId="5" fillId="0" borderId="8" xfId="0" applyNumberFormat="1" applyFont="1" applyFill="1" applyBorder="1" applyAlignment="1">
      <alignment horizontal="center" vertical="center"/>
    </xf>
    <xf numFmtId="4" fontId="51" fillId="0" borderId="8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center" vertical="center"/>
    </xf>
    <xf numFmtId="3" fontId="51" fillId="28" borderId="8" xfId="0" applyNumberFormat="1" applyFont="1" applyFill="1" applyBorder="1" applyAlignment="1">
      <alignment horizontal="center" vertical="center"/>
    </xf>
    <xf numFmtId="3" fontId="5" fillId="28" borderId="8" xfId="0" applyNumberFormat="1" applyFont="1" applyFill="1" applyBorder="1" applyAlignment="1">
      <alignment horizontal="center" vertical="center"/>
    </xf>
    <xf numFmtId="0" fontId="51" fillId="29" borderId="42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116" xfId="0" applyNumberFormat="1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45" fillId="2" borderId="26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6" fillId="0" borderId="122" xfId="0" applyFont="1" applyBorder="1" applyAlignment="1">
      <alignment horizontal="center" vertical="center"/>
    </xf>
    <xf numFmtId="164" fontId="46" fillId="0" borderId="65" xfId="1" applyNumberFormat="1" applyFont="1" applyBorder="1" applyAlignment="1">
      <alignment horizontal="right" vertical="center"/>
    </xf>
    <xf numFmtId="164" fontId="46" fillId="0" borderId="66" xfId="1" applyNumberFormat="1" applyFont="1" applyBorder="1" applyAlignment="1">
      <alignment horizontal="right" vertical="center"/>
    </xf>
    <xf numFmtId="164" fontId="46" fillId="0" borderId="158" xfId="1" applyNumberFormat="1" applyFont="1" applyBorder="1" applyAlignment="1">
      <alignment horizontal="right" vertical="center"/>
    </xf>
    <xf numFmtId="164" fontId="46" fillId="0" borderId="111" xfId="1" applyNumberFormat="1" applyFont="1" applyFill="1" applyBorder="1" applyAlignment="1">
      <alignment vertical="center"/>
    </xf>
    <xf numFmtId="164" fontId="46" fillId="0" borderId="0" xfId="1" applyNumberFormat="1" applyFont="1" applyBorder="1" applyAlignment="1">
      <alignment horizontal="right" vertical="center"/>
    </xf>
    <xf numFmtId="164" fontId="47" fillId="0" borderId="36" xfId="1" applyNumberFormat="1" applyFont="1" applyBorder="1" applyAlignment="1">
      <alignment horizontal="right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182" fontId="45" fillId="0" borderId="0" xfId="2" applyNumberFormat="1" applyFont="1" applyFill="1" applyBorder="1" applyAlignment="1">
      <alignment horizontal="center" vertical="center"/>
    </xf>
    <xf numFmtId="180" fontId="45" fillId="0" borderId="0" xfId="2" applyNumberFormat="1" applyFont="1" applyFill="1" applyBorder="1" applyAlignment="1">
      <alignment horizontal="center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0" fontId="5" fillId="0" borderId="0" xfId="0" quotePrefix="1" applyNumberFormat="1" applyFont="1" applyAlignment="1">
      <alignment horizontal="center" vertical="center"/>
    </xf>
    <xf numFmtId="164" fontId="62" fillId="0" borderId="15" xfId="1" applyNumberFormat="1" applyFont="1" applyBorder="1" applyAlignment="1">
      <alignment horizontal="right" vertical="center"/>
    </xf>
    <xf numFmtId="164" fontId="61" fillId="0" borderId="15" xfId="1" applyNumberFormat="1" applyFont="1" applyBorder="1" applyAlignment="1">
      <alignment horizontal="right" vertical="center"/>
    </xf>
    <xf numFmtId="164" fontId="62" fillId="2" borderId="1" xfId="1" applyNumberFormat="1" applyFont="1" applyFill="1" applyBorder="1" applyAlignment="1">
      <alignment vertical="center"/>
    </xf>
    <xf numFmtId="182" fontId="45" fillId="2" borderId="0" xfId="2" applyNumberFormat="1" applyFont="1" applyFill="1" applyBorder="1" applyAlignment="1">
      <alignment horizontal="center" vertical="center"/>
    </xf>
    <xf numFmtId="41" fontId="45" fillId="2" borderId="0" xfId="2" applyFont="1" applyFill="1" applyBorder="1" applyAlignment="1">
      <alignment vertical="center"/>
    </xf>
    <xf numFmtId="180" fontId="45" fillId="3" borderId="0" xfId="2" applyNumberFormat="1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46" fillId="0" borderId="26" xfId="0" applyFont="1" applyFill="1" applyBorder="1" applyAlignment="1">
      <alignment horizontal="center" vertical="center"/>
    </xf>
    <xf numFmtId="164" fontId="62" fillId="0" borderId="14" xfId="1" applyNumberFormat="1" applyFont="1" applyBorder="1" applyAlignment="1">
      <alignment horizontal="right" vertical="center"/>
    </xf>
    <xf numFmtId="164" fontId="61" fillId="0" borderId="15" xfId="1" applyNumberFormat="1" applyFont="1" applyFill="1" applyBorder="1" applyAlignment="1">
      <alignment vertical="center"/>
    </xf>
    <xf numFmtId="0" fontId="46" fillId="0" borderId="61" xfId="0" applyFont="1" applyBorder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0" fontId="51" fillId="29" borderId="42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46" fillId="0" borderId="61" xfId="0" applyFont="1" applyBorder="1" applyAlignment="1">
      <alignment horizontal="center" vertical="center"/>
    </xf>
    <xf numFmtId="184" fontId="57" fillId="0" borderId="8" xfId="0" applyNumberFormat="1" applyFont="1" applyFill="1" applyBorder="1" applyAlignment="1">
      <alignment horizontal="center" vertical="center"/>
    </xf>
    <xf numFmtId="2" fontId="5" fillId="27" borderId="8" xfId="1" applyNumberFormat="1" applyFont="1" applyFill="1" applyBorder="1" applyAlignment="1">
      <alignment horizontal="center" vertical="center"/>
    </xf>
    <xf numFmtId="0" fontId="46" fillId="0" borderId="61" xfId="0" applyFont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46" fillId="0" borderId="61" xfId="0" applyFont="1" applyFill="1" applyBorder="1" applyAlignment="1">
      <alignment horizontal="center" vertical="center"/>
    </xf>
    <xf numFmtId="0" fontId="46" fillId="0" borderId="61" xfId="0" applyFont="1" applyFill="1" applyBorder="1" applyAlignment="1">
      <alignment horizontal="center" vertical="center" wrapText="1"/>
    </xf>
    <xf numFmtId="0" fontId="46" fillId="0" borderId="61" xfId="0" applyFont="1" applyBorder="1" applyAlignment="1">
      <alignment horizontal="center" vertical="center"/>
    </xf>
    <xf numFmtId="0" fontId="46" fillId="0" borderId="26" xfId="0" applyFont="1" applyFill="1" applyBorder="1" applyAlignment="1">
      <alignment horizontal="center" vertical="center" wrapText="1"/>
    </xf>
    <xf numFmtId="164" fontId="62" fillId="0" borderId="29" xfId="1" quotePrefix="1" applyNumberFormat="1" applyFont="1" applyFill="1" applyBorder="1"/>
    <xf numFmtId="164" fontId="61" fillId="0" borderId="29" xfId="1" quotePrefix="1" applyNumberFormat="1" applyFont="1" applyFill="1" applyBorder="1"/>
    <xf numFmtId="164" fontId="47" fillId="0" borderId="29" xfId="1" quotePrefix="1" applyNumberFormat="1" applyFont="1" applyFill="1" applyBorder="1"/>
    <xf numFmtId="3" fontId="51" fillId="0" borderId="8" xfId="0" applyNumberFormat="1" applyFont="1" applyFill="1" applyBorder="1" applyAlignment="1">
      <alignment horizontal="center" vertical="center"/>
    </xf>
    <xf numFmtId="0" fontId="46" fillId="0" borderId="74" xfId="0" applyFont="1" applyBorder="1" applyAlignment="1">
      <alignment horizontal="center" vertical="center"/>
    </xf>
    <xf numFmtId="0" fontId="46" fillId="0" borderId="75" xfId="0" applyFont="1" applyBorder="1" applyAlignment="1">
      <alignment horizontal="center" vertical="center"/>
    </xf>
    <xf numFmtId="0" fontId="61" fillId="0" borderId="70" xfId="0" applyFont="1" applyBorder="1" applyAlignment="1">
      <alignment horizontal="center" vertical="center" wrapText="1"/>
    </xf>
    <xf numFmtId="0" fontId="61" fillId="0" borderId="78" xfId="0" applyFont="1" applyBorder="1" applyAlignment="1">
      <alignment horizontal="center" vertical="center" wrapText="1"/>
    </xf>
    <xf numFmtId="0" fontId="46" fillId="0" borderId="74" xfId="0" applyFont="1" applyBorder="1" applyAlignment="1">
      <alignment horizontal="center" vertical="center"/>
    </xf>
    <xf numFmtId="0" fontId="46" fillId="0" borderId="75" xfId="0" applyFont="1" applyBorder="1" applyAlignment="1">
      <alignment horizontal="center" vertical="center"/>
    </xf>
    <xf numFmtId="164" fontId="135" fillId="0" borderId="2" xfId="1" applyNumberFormat="1" applyFont="1" applyBorder="1" applyAlignment="1">
      <alignment horizontal="right" vertical="center"/>
    </xf>
    <xf numFmtId="164" fontId="135" fillId="0" borderId="2" xfId="1" applyNumberFormat="1" applyFont="1" applyFill="1" applyBorder="1" applyAlignment="1">
      <alignment vertical="center"/>
    </xf>
    <xf numFmtId="164" fontId="135" fillId="0" borderId="29" xfId="1" applyNumberFormat="1" applyFont="1" applyBorder="1" applyAlignment="1">
      <alignment horizontal="right" vertical="center"/>
    </xf>
    <xf numFmtId="0" fontId="61" fillId="0" borderId="74" xfId="0" applyFont="1" applyBorder="1" applyAlignment="1">
      <alignment horizontal="center" vertical="center"/>
    </xf>
    <xf numFmtId="0" fontId="61" fillId="0" borderId="75" xfId="0" applyFont="1" applyBorder="1" applyAlignment="1">
      <alignment horizontal="center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49" fontId="5" fillId="0" borderId="56" xfId="0" applyNumberFormat="1" applyFont="1" applyFill="1" applyBorder="1" applyAlignment="1">
      <alignment horizontal="center" vertical="center"/>
    </xf>
    <xf numFmtId="49" fontId="5" fillId="0" borderId="12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5" fillId="0" borderId="0" xfId="0" quotePrefix="1" applyNumberFormat="1" applyFont="1" applyAlignment="1">
      <alignment horizontal="center" vertical="center"/>
    </xf>
    <xf numFmtId="0" fontId="46" fillId="0" borderId="61" xfId="0" applyFont="1" applyFill="1" applyBorder="1" applyAlignment="1">
      <alignment horizontal="center" vertical="center" wrapText="1"/>
    </xf>
    <xf numFmtId="4" fontId="51" fillId="31" borderId="8" xfId="0" applyNumberFormat="1" applyFont="1" applyFill="1" applyBorder="1" applyAlignment="1">
      <alignment horizontal="center" vertical="center"/>
    </xf>
    <xf numFmtId="4" fontId="5" fillId="31" borderId="8" xfId="0" applyNumberFormat="1" applyFont="1" applyFill="1" applyBorder="1" applyAlignment="1">
      <alignment horizontal="center" vertical="center"/>
    </xf>
    <xf numFmtId="3" fontId="5" fillId="31" borderId="8" xfId="0" applyNumberFormat="1" applyFont="1" applyFill="1" applyBorder="1" applyAlignment="1">
      <alignment horizontal="center" vertical="center"/>
    </xf>
    <xf numFmtId="3" fontId="51" fillId="31" borderId="8" xfId="0" applyNumberFormat="1" applyFont="1" applyFill="1" applyBorder="1" applyAlignment="1">
      <alignment horizontal="center" vertical="center"/>
    </xf>
    <xf numFmtId="0" fontId="61" fillId="0" borderId="70" xfId="0" applyFont="1" applyBorder="1" applyAlignment="1">
      <alignment horizontal="center" vertical="center" wrapText="1"/>
    </xf>
    <xf numFmtId="0" fontId="61" fillId="0" borderId="78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/>
    </xf>
    <xf numFmtId="0" fontId="60" fillId="0" borderId="82" xfId="83" applyFont="1" applyFill="1" applyBorder="1" applyAlignment="1">
      <alignment horizontal="center" vertical="center"/>
    </xf>
    <xf numFmtId="0" fontId="60" fillId="0" borderId="0" xfId="83" applyFont="1" applyFill="1" applyBorder="1" applyAlignment="1">
      <alignment horizontal="center" vertical="center"/>
    </xf>
    <xf numFmtId="0" fontId="60" fillId="0" borderId="83" xfId="83" applyFont="1" applyFill="1" applyBorder="1" applyAlignment="1">
      <alignment horizontal="center" vertical="center"/>
    </xf>
    <xf numFmtId="176" fontId="9" fillId="0" borderId="82" xfId="3" applyNumberFormat="1" applyFont="1" applyFill="1" applyBorder="1" applyAlignment="1">
      <alignment horizontal="center" vertical="center"/>
    </xf>
    <xf numFmtId="176" fontId="9" fillId="0" borderId="0" xfId="3" applyNumberFormat="1" applyFont="1" applyFill="1" applyBorder="1" applyAlignment="1">
      <alignment horizontal="center" vertical="center"/>
    </xf>
    <xf numFmtId="176" fontId="9" fillId="0" borderId="83" xfId="3" applyNumberFormat="1" applyFont="1" applyFill="1" applyBorder="1" applyAlignment="1">
      <alignment horizontal="center" vertical="center"/>
    </xf>
    <xf numFmtId="43" fontId="46" fillId="29" borderId="41" xfId="0" applyNumberFormat="1" applyFont="1" applyFill="1" applyBorder="1" applyAlignment="1">
      <alignment horizontal="center" vertical="center" wrapText="1"/>
    </xf>
    <xf numFmtId="43" fontId="46" fillId="29" borderId="42" xfId="0" applyNumberFormat="1" applyFont="1" applyFill="1" applyBorder="1" applyAlignment="1">
      <alignment horizontal="center" vertical="center" wrapText="1"/>
    </xf>
    <xf numFmtId="43" fontId="46" fillId="29" borderId="41" xfId="0" applyNumberFormat="1" applyFont="1" applyFill="1" applyBorder="1" applyAlignment="1">
      <alignment horizontal="center" vertical="center"/>
    </xf>
    <xf numFmtId="43" fontId="46" fillId="29" borderId="42" xfId="0" applyNumberFormat="1" applyFont="1" applyFill="1" applyBorder="1" applyAlignment="1">
      <alignment horizontal="center" vertical="center"/>
    </xf>
    <xf numFmtId="0" fontId="45" fillId="3" borderId="48" xfId="0" applyFont="1" applyFill="1" applyBorder="1" applyAlignment="1">
      <alignment horizontal="center" vertical="center"/>
    </xf>
    <xf numFmtId="0" fontId="45" fillId="3" borderId="49" xfId="0" applyFont="1" applyFill="1" applyBorder="1" applyAlignment="1">
      <alignment horizontal="center" vertical="center"/>
    </xf>
    <xf numFmtId="49" fontId="5" fillId="0" borderId="122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11" xfId="0" applyNumberFormat="1" applyFont="1" applyFill="1" applyBorder="1" applyAlignment="1">
      <alignment horizontal="left" vertical="center"/>
    </xf>
    <xf numFmtId="49" fontId="5" fillId="29" borderId="120" xfId="0" applyNumberFormat="1" applyFont="1" applyFill="1" applyBorder="1" applyAlignment="1">
      <alignment horizontal="center" vertical="center"/>
    </xf>
    <xf numFmtId="49" fontId="5" fillId="29" borderId="115" xfId="0" applyNumberFormat="1" applyFont="1" applyFill="1" applyBorder="1" applyAlignment="1">
      <alignment horizontal="center" vertical="center"/>
    </xf>
    <xf numFmtId="49" fontId="5" fillId="29" borderId="116" xfId="0" applyNumberFormat="1" applyFont="1" applyFill="1" applyBorder="1" applyAlignment="1">
      <alignment horizontal="center" vertical="center"/>
    </xf>
    <xf numFmtId="0" fontId="45" fillId="29" borderId="50" xfId="0" applyFont="1" applyFill="1" applyBorder="1" applyAlignment="1">
      <alignment horizontal="center" vertical="center"/>
    </xf>
    <xf numFmtId="0" fontId="45" fillId="29" borderId="51" xfId="0" applyFont="1" applyFill="1" applyBorder="1" applyAlignment="1">
      <alignment horizontal="center" vertical="center"/>
    </xf>
    <xf numFmtId="180" fontId="5" fillId="0" borderId="114" xfId="0" applyNumberFormat="1" applyFont="1" applyFill="1" applyBorder="1" applyAlignment="1">
      <alignment horizontal="center" vertical="center"/>
    </xf>
    <xf numFmtId="180" fontId="5" fillId="0" borderId="116" xfId="0" applyNumberFormat="1" applyFont="1" applyFill="1" applyBorder="1" applyAlignment="1">
      <alignment horizontal="center" vertical="center"/>
    </xf>
    <xf numFmtId="180" fontId="51" fillId="28" borderId="114" xfId="0" applyNumberFormat="1" applyFont="1" applyFill="1" applyBorder="1" applyAlignment="1">
      <alignment horizontal="center" vertical="center"/>
    </xf>
    <xf numFmtId="180" fontId="51" fillId="28" borderId="116" xfId="0" applyNumberFormat="1" applyFont="1" applyFill="1" applyBorder="1" applyAlignment="1">
      <alignment horizontal="center" vertical="center"/>
    </xf>
    <xf numFmtId="185" fontId="51" fillId="28" borderId="114" xfId="0" applyNumberFormat="1" applyFont="1" applyFill="1" applyBorder="1" applyAlignment="1">
      <alignment horizontal="center" vertical="center"/>
    </xf>
    <xf numFmtId="185" fontId="51" fillId="28" borderId="116" xfId="0" applyNumberFormat="1" applyFont="1" applyFill="1" applyBorder="1" applyAlignment="1">
      <alignment horizontal="center" vertical="center"/>
    </xf>
    <xf numFmtId="0" fontId="51" fillId="29" borderId="60" xfId="0" applyFont="1" applyFill="1" applyBorder="1" applyAlignment="1">
      <alignment horizontal="center" vertical="center"/>
    </xf>
    <xf numFmtId="0" fontId="51" fillId="29" borderId="42" xfId="0" applyFont="1" applyFill="1" applyBorder="1" applyAlignment="1">
      <alignment horizontal="center" vertical="center"/>
    </xf>
    <xf numFmtId="0" fontId="5" fillId="29" borderId="124" xfId="0" applyFont="1" applyFill="1" applyBorder="1" applyAlignment="1">
      <alignment horizontal="center" vertical="center"/>
    </xf>
    <xf numFmtId="0" fontId="5" fillId="29" borderId="157" xfId="0" applyFont="1" applyFill="1" applyBorder="1" applyAlignment="1">
      <alignment horizontal="center" vertical="center"/>
    </xf>
    <xf numFmtId="0" fontId="5" fillId="29" borderId="56" xfId="0" applyFont="1" applyFill="1" applyBorder="1" applyAlignment="1">
      <alignment horizontal="center" vertical="center"/>
    </xf>
    <xf numFmtId="0" fontId="5" fillId="29" borderId="125" xfId="0" applyFont="1" applyFill="1" applyBorder="1" applyAlignment="1">
      <alignment horizontal="center" vertical="center"/>
    </xf>
    <xf numFmtId="179" fontId="54" fillId="0" borderId="0" xfId="0" applyNumberFormat="1" applyFont="1" applyBorder="1" applyAlignment="1">
      <alignment horizontal="center" vertical="center"/>
    </xf>
    <xf numFmtId="179" fontId="54" fillId="0" borderId="87" xfId="0" applyNumberFormat="1" applyFont="1" applyBorder="1" applyAlignment="1">
      <alignment horizontal="center" vertical="center"/>
    </xf>
    <xf numFmtId="179" fontId="54" fillId="0" borderId="104" xfId="0" applyNumberFormat="1" applyFont="1" applyBorder="1" applyAlignment="1">
      <alignment horizontal="center" vertical="center"/>
    </xf>
    <xf numFmtId="179" fontId="54" fillId="0" borderId="106" xfId="0" applyNumberFormat="1" applyFont="1" applyBorder="1" applyAlignment="1">
      <alignment horizontal="center" vertical="center"/>
    </xf>
    <xf numFmtId="0" fontId="5" fillId="0" borderId="114" xfId="0" applyFont="1" applyBorder="1" applyAlignment="1">
      <alignment horizontal="left" vertical="center"/>
    </xf>
    <xf numFmtId="0" fontId="5" fillId="0" borderId="115" xfId="0" applyFont="1" applyBorder="1" applyAlignment="1">
      <alignment horizontal="left" vertical="center"/>
    </xf>
    <xf numFmtId="0" fontId="5" fillId="0" borderId="116" xfId="0" applyFont="1" applyBorder="1" applyAlignment="1">
      <alignment horizontal="left" vertical="center"/>
    </xf>
    <xf numFmtId="0" fontId="5" fillId="28" borderId="114" xfId="0" applyFont="1" applyFill="1" applyBorder="1" applyAlignment="1">
      <alignment horizontal="center" vertical="center"/>
    </xf>
    <xf numFmtId="0" fontId="5" fillId="28" borderId="115" xfId="0" applyFont="1" applyFill="1" applyBorder="1" applyAlignment="1">
      <alignment horizontal="center" vertical="center"/>
    </xf>
    <xf numFmtId="0" fontId="5" fillId="28" borderId="116" xfId="0" applyFont="1" applyFill="1" applyBorder="1" applyAlignment="1">
      <alignment horizontal="center" vertical="center"/>
    </xf>
    <xf numFmtId="0" fontId="5" fillId="0" borderId="114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181" fontId="5" fillId="29" borderId="8" xfId="0" applyNumberFormat="1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left" vertical="center"/>
    </xf>
    <xf numFmtId="49" fontId="5" fillId="0" borderId="73" xfId="0" applyNumberFormat="1" applyFont="1" applyFill="1" applyBorder="1" applyAlignment="1">
      <alignment horizontal="left" vertical="center"/>
    </xf>
    <xf numFmtId="49" fontId="5" fillId="0" borderId="40" xfId="0" applyNumberFormat="1" applyFont="1" applyFill="1" applyBorder="1" applyAlignment="1">
      <alignment horizontal="left" vertical="center"/>
    </xf>
    <xf numFmtId="49" fontId="55" fillId="0" borderId="0" xfId="0" applyNumberFormat="1" applyFont="1" applyFill="1" applyBorder="1" applyAlignment="1">
      <alignment horizontal="left" vertical="center"/>
    </xf>
    <xf numFmtId="0" fontId="51" fillId="29" borderId="55" xfId="0" applyFont="1" applyFill="1" applyBorder="1" applyAlignment="1">
      <alignment horizontal="center" vertical="center"/>
    </xf>
    <xf numFmtId="0" fontId="51" fillId="29" borderId="56" xfId="0" applyFont="1" applyFill="1" applyBorder="1" applyAlignment="1">
      <alignment horizontal="center" vertical="center"/>
    </xf>
    <xf numFmtId="0" fontId="5" fillId="0" borderId="119" xfId="0" applyNumberFormat="1" applyFont="1" applyFill="1" applyBorder="1" applyAlignment="1">
      <alignment horizontal="center" vertical="center"/>
    </xf>
    <xf numFmtId="0" fontId="5" fillId="0" borderId="65" xfId="0" applyNumberFormat="1" applyFont="1" applyFill="1" applyBorder="1" applyAlignment="1">
      <alignment horizontal="center" vertical="center"/>
    </xf>
    <xf numFmtId="49" fontId="5" fillId="0" borderId="121" xfId="0" applyNumberFormat="1" applyFont="1" applyFill="1" applyBorder="1" applyAlignment="1">
      <alignment horizontal="left" vertical="center"/>
    </xf>
    <xf numFmtId="49" fontId="5" fillId="0" borderId="112" xfId="0" applyNumberFormat="1" applyFont="1" applyFill="1" applyBorder="1" applyAlignment="1">
      <alignment horizontal="left" vertical="center"/>
    </xf>
    <xf numFmtId="49" fontId="5" fillId="0" borderId="113" xfId="0" applyNumberFormat="1" applyFont="1" applyFill="1" applyBorder="1" applyAlignment="1">
      <alignment horizontal="left" vertical="center"/>
    </xf>
    <xf numFmtId="49" fontId="5" fillId="29" borderId="114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29" borderId="124" xfId="0" applyNumberFormat="1" applyFont="1" applyFill="1" applyBorder="1" applyAlignment="1">
      <alignment horizontal="center" vertical="center"/>
    </xf>
    <xf numFmtId="49" fontId="5" fillId="29" borderId="112" xfId="0" applyNumberFormat="1" applyFont="1" applyFill="1" applyBorder="1" applyAlignment="1">
      <alignment horizontal="center" vertical="center"/>
    </xf>
    <xf numFmtId="49" fontId="5" fillId="29" borderId="113" xfId="0" applyNumberFormat="1" applyFont="1" applyFill="1" applyBorder="1" applyAlignment="1">
      <alignment horizontal="center" vertical="center"/>
    </xf>
    <xf numFmtId="49" fontId="5" fillId="29" borderId="56" xfId="0" applyNumberFormat="1" applyFont="1" applyFill="1" applyBorder="1" applyAlignment="1">
      <alignment horizontal="center" vertical="center"/>
    </xf>
    <xf numFmtId="49" fontId="5" fillId="29" borderId="27" xfId="0" applyNumberFormat="1" applyFont="1" applyFill="1" applyBorder="1" applyAlignment="1">
      <alignment horizontal="center" vertical="center"/>
    </xf>
    <xf numFmtId="49" fontId="5" fillId="29" borderId="125" xfId="0" applyNumberFormat="1" applyFont="1" applyFill="1" applyBorder="1" applyAlignment="1">
      <alignment horizontal="center" vertical="center"/>
    </xf>
    <xf numFmtId="49" fontId="5" fillId="28" borderId="99" xfId="0" applyNumberFormat="1" applyFont="1" applyFill="1" applyBorder="1" applyAlignment="1">
      <alignment horizontal="center" vertical="center"/>
    </xf>
    <xf numFmtId="49" fontId="5" fillId="28" borderId="39" xfId="0" applyNumberFormat="1" applyFont="1" applyFill="1" applyBorder="1" applyAlignment="1">
      <alignment horizontal="center" vertical="center"/>
    </xf>
    <xf numFmtId="49" fontId="5" fillId="28" borderId="100" xfId="0" applyNumberFormat="1" applyFont="1" applyFill="1" applyBorder="1" applyAlignment="1">
      <alignment horizontal="center" vertical="center"/>
    </xf>
    <xf numFmtId="3" fontId="5" fillId="28" borderId="114" xfId="0" applyNumberFormat="1" applyFont="1" applyFill="1" applyBorder="1" applyAlignment="1">
      <alignment horizontal="center" vertical="center"/>
    </xf>
    <xf numFmtId="3" fontId="5" fillId="28" borderId="116" xfId="0" applyNumberFormat="1" applyFont="1" applyFill="1" applyBorder="1" applyAlignment="1">
      <alignment horizontal="center" vertical="center"/>
    </xf>
    <xf numFmtId="0" fontId="45" fillId="29" borderId="52" xfId="0" applyFont="1" applyFill="1" applyBorder="1" applyAlignment="1">
      <alignment horizontal="center" vertical="center"/>
    </xf>
    <xf numFmtId="0" fontId="45" fillId="29" borderId="53" xfId="0" applyFont="1" applyFill="1" applyBorder="1" applyAlignment="1">
      <alignment horizontal="center" vertical="center"/>
    </xf>
    <xf numFmtId="49" fontId="5" fillId="0" borderId="28" xfId="0" applyNumberFormat="1" applyFont="1" applyFill="1" applyBorder="1" applyAlignment="1">
      <alignment horizontal="left" vertical="center"/>
    </xf>
    <xf numFmtId="49" fontId="5" fillId="0" borderId="54" xfId="0" applyNumberFormat="1" applyFont="1" applyFill="1" applyBorder="1" applyAlignment="1">
      <alignment horizontal="left" vertical="center"/>
    </xf>
    <xf numFmtId="49" fontId="5" fillId="0" borderId="23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9" xfId="0" applyNumberFormat="1" applyFont="1" applyFill="1" applyBorder="1" applyAlignment="1">
      <alignment horizontal="left" vertical="center"/>
    </xf>
    <xf numFmtId="49" fontId="5" fillId="0" borderId="24" xfId="0" applyNumberFormat="1" applyFont="1" applyFill="1" applyBorder="1" applyAlignment="1">
      <alignment horizontal="left" vertical="center"/>
    </xf>
    <xf numFmtId="49" fontId="5" fillId="0" borderId="124" xfId="0" applyNumberFormat="1" applyFont="1" applyFill="1" applyBorder="1" applyAlignment="1">
      <alignment horizontal="center" vertical="center"/>
    </xf>
    <xf numFmtId="49" fontId="5" fillId="0" borderId="157" xfId="0" applyNumberFormat="1" applyFont="1" applyFill="1" applyBorder="1" applyAlignment="1">
      <alignment horizontal="center" vertical="center"/>
    </xf>
    <xf numFmtId="49" fontId="5" fillId="0" borderId="26" xfId="0" applyNumberFormat="1" applyFont="1" applyFill="1" applyBorder="1" applyAlignment="1">
      <alignment horizontal="center" vertical="center"/>
    </xf>
    <xf numFmtId="49" fontId="5" fillId="0" borderId="111" xfId="0" applyNumberFormat="1" applyFont="1" applyFill="1" applyBorder="1" applyAlignment="1">
      <alignment horizontal="center" vertical="center"/>
    </xf>
    <xf numFmtId="186" fontId="5" fillId="28" borderId="114" xfId="0" applyNumberFormat="1" applyFont="1" applyFill="1" applyBorder="1" applyAlignment="1">
      <alignment horizontal="center" vertical="center"/>
    </xf>
    <xf numFmtId="186" fontId="5" fillId="28" borderId="116" xfId="0" applyNumberFormat="1" applyFont="1" applyFill="1" applyBorder="1" applyAlignment="1">
      <alignment horizontal="center" vertical="center"/>
    </xf>
    <xf numFmtId="49" fontId="5" fillId="0" borderId="114" xfId="0" applyNumberFormat="1" applyFont="1" applyFill="1" applyBorder="1" applyAlignment="1">
      <alignment horizontal="center" vertical="center"/>
    </xf>
    <xf numFmtId="49" fontId="5" fillId="0" borderId="116" xfId="0" applyNumberFormat="1" applyFont="1" applyFill="1" applyBorder="1" applyAlignment="1">
      <alignment horizontal="center" vertical="center"/>
    </xf>
    <xf numFmtId="167" fontId="50" fillId="0" borderId="102" xfId="0" applyNumberFormat="1" applyFont="1" applyBorder="1" applyAlignment="1">
      <alignment horizontal="center" vertical="center"/>
    </xf>
    <xf numFmtId="167" fontId="50" fillId="0" borderId="103" xfId="0" applyNumberFormat="1" applyFont="1" applyBorder="1" applyAlignment="1">
      <alignment horizontal="center" vertical="center"/>
    </xf>
    <xf numFmtId="167" fontId="50" fillId="0" borderId="0" xfId="0" applyNumberFormat="1" applyFont="1" applyBorder="1" applyAlignment="1">
      <alignment horizontal="center" vertical="center"/>
    </xf>
    <xf numFmtId="167" fontId="50" fillId="0" borderId="105" xfId="0" applyNumberFormat="1" applyFont="1" applyBorder="1" applyAlignment="1">
      <alignment horizontal="center" vertical="center"/>
    </xf>
    <xf numFmtId="0" fontId="53" fillId="0" borderId="101" xfId="0" applyFont="1" applyBorder="1" applyAlignment="1">
      <alignment horizontal="center" wrapText="1"/>
    </xf>
    <xf numFmtId="0" fontId="53" fillId="0" borderId="102" xfId="0" applyFont="1" applyBorder="1" applyAlignment="1">
      <alignment horizontal="center" wrapText="1"/>
    </xf>
    <xf numFmtId="0" fontId="53" fillId="0" borderId="103" xfId="0" applyFont="1" applyBorder="1" applyAlignment="1">
      <alignment horizontal="center" wrapText="1"/>
    </xf>
    <xf numFmtId="0" fontId="53" fillId="0" borderId="104" xfId="0" applyFont="1" applyBorder="1" applyAlignment="1">
      <alignment horizontal="center" wrapText="1"/>
    </xf>
    <xf numFmtId="0" fontId="53" fillId="0" borderId="0" xfId="0" applyFont="1" applyBorder="1" applyAlignment="1">
      <alignment horizontal="center" wrapText="1"/>
    </xf>
    <xf numFmtId="0" fontId="53" fillId="0" borderId="105" xfId="0" applyFont="1" applyBorder="1" applyAlignment="1">
      <alignment horizontal="center" wrapText="1"/>
    </xf>
    <xf numFmtId="0" fontId="53" fillId="0" borderId="106" xfId="0" applyFont="1" applyBorder="1" applyAlignment="1">
      <alignment horizontal="center" wrapText="1"/>
    </xf>
    <xf numFmtId="0" fontId="53" fillId="0" borderId="87" xfId="0" applyFont="1" applyBorder="1" applyAlignment="1">
      <alignment horizontal="center" wrapText="1"/>
    </xf>
    <xf numFmtId="0" fontId="53" fillId="0" borderId="107" xfId="0" applyFont="1" applyBorder="1" applyAlignment="1">
      <alignment horizontal="center" wrapText="1"/>
    </xf>
    <xf numFmtId="49" fontId="5" fillId="0" borderId="33" xfId="0" applyNumberFormat="1" applyFont="1" applyFill="1" applyBorder="1" applyAlignment="1">
      <alignment horizontal="left" vertical="center"/>
    </xf>
    <xf numFmtId="49" fontId="5" fillId="0" borderId="71" xfId="0" applyNumberFormat="1" applyFont="1" applyFill="1" applyBorder="1" applyAlignment="1">
      <alignment horizontal="left" vertical="center"/>
    </xf>
    <xf numFmtId="49" fontId="5" fillId="0" borderId="25" xfId="0" applyNumberFormat="1" applyFont="1" applyFill="1" applyBorder="1" applyAlignment="1">
      <alignment horizontal="left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34" xfId="0" applyNumberFormat="1" applyFont="1" applyFill="1" applyBorder="1" applyAlignment="1">
      <alignment horizontal="center" vertical="center"/>
    </xf>
    <xf numFmtId="179" fontId="54" fillId="0" borderId="105" xfId="0" applyNumberFormat="1" applyFont="1" applyBorder="1" applyAlignment="1">
      <alignment horizontal="center" vertical="center"/>
    </xf>
    <xf numFmtId="179" fontId="54" fillId="0" borderId="107" xfId="0" applyNumberFormat="1" applyFont="1" applyBorder="1" applyAlignment="1">
      <alignment horizontal="center" vertical="center"/>
    </xf>
    <xf numFmtId="167" fontId="45" fillId="0" borderId="102" xfId="0" applyNumberFormat="1" applyFont="1" applyBorder="1" applyAlignment="1">
      <alignment horizontal="left" vertical="center"/>
    </xf>
    <xf numFmtId="167" fontId="45" fillId="0" borderId="103" xfId="0" applyNumberFormat="1" applyFont="1" applyBorder="1" applyAlignment="1">
      <alignment horizontal="left" vertical="center"/>
    </xf>
    <xf numFmtId="167" fontId="45" fillId="0" borderId="0" xfId="0" applyNumberFormat="1" applyFont="1" applyBorder="1" applyAlignment="1">
      <alignment horizontal="left" vertical="center"/>
    </xf>
    <xf numFmtId="167" fontId="45" fillId="0" borderId="105" xfId="0" applyNumberFormat="1" applyFont="1" applyBorder="1" applyAlignment="1">
      <alignment horizontal="left" vertical="center"/>
    </xf>
    <xf numFmtId="177" fontId="45" fillId="0" borderId="0" xfId="0" applyNumberFormat="1" applyFont="1" applyBorder="1" applyAlignment="1">
      <alignment horizontal="left" vertical="center"/>
    </xf>
    <xf numFmtId="177" fontId="45" fillId="0" borderId="105" xfId="0" applyNumberFormat="1" applyFont="1" applyBorder="1" applyAlignment="1">
      <alignment horizontal="left" vertical="center"/>
    </xf>
    <xf numFmtId="0" fontId="45" fillId="0" borderId="87" xfId="0" applyFont="1" applyBorder="1" applyAlignment="1">
      <alignment horizontal="left" vertical="center"/>
    </xf>
    <xf numFmtId="0" fontId="45" fillId="0" borderId="107" xfId="0" applyFont="1" applyBorder="1" applyAlignment="1">
      <alignment horizontal="left" vertical="center"/>
    </xf>
    <xf numFmtId="0" fontId="46" fillId="0" borderId="87" xfId="0" applyFont="1" applyBorder="1" applyAlignment="1">
      <alignment horizontal="right" vertical="center"/>
    </xf>
    <xf numFmtId="49" fontId="53" fillId="30" borderId="108" xfId="0" applyNumberFormat="1" applyFont="1" applyFill="1" applyBorder="1" applyAlignment="1">
      <alignment horizontal="center" vertical="center"/>
    </xf>
    <xf numFmtId="49" fontId="53" fillId="30" borderId="109" xfId="0" applyNumberFormat="1" applyFont="1" applyFill="1" applyBorder="1" applyAlignment="1">
      <alignment horizontal="center" vertical="center"/>
    </xf>
    <xf numFmtId="49" fontId="53" fillId="30" borderId="110" xfId="0" applyNumberFormat="1" applyFont="1" applyFill="1" applyBorder="1" applyAlignment="1">
      <alignment horizontal="center" vertical="center"/>
    </xf>
    <xf numFmtId="49" fontId="53" fillId="0" borderId="108" xfId="0" applyNumberFormat="1" applyFont="1" applyBorder="1" applyAlignment="1">
      <alignment horizontal="center" vertical="center"/>
    </xf>
    <xf numFmtId="49" fontId="53" fillId="0" borderId="109" xfId="0" applyNumberFormat="1" applyFont="1" applyBorder="1" applyAlignment="1">
      <alignment horizontal="center" vertical="center"/>
    </xf>
    <xf numFmtId="49" fontId="53" fillId="0" borderId="110" xfId="0" applyNumberFormat="1" applyFont="1" applyBorder="1" applyAlignment="1">
      <alignment horizontal="center" vertical="center"/>
    </xf>
    <xf numFmtId="49" fontId="5" fillId="29" borderId="8" xfId="0" applyNumberFormat="1" applyFont="1" applyFill="1" applyBorder="1" applyAlignment="1">
      <alignment horizontal="center" vertical="center"/>
    </xf>
    <xf numFmtId="0" fontId="5" fillId="29" borderId="8" xfId="0" applyFont="1" applyFill="1" applyBorder="1" applyAlignment="1">
      <alignment horizontal="center" vertical="center"/>
    </xf>
    <xf numFmtId="178" fontId="53" fillId="0" borderId="108" xfId="0" applyNumberFormat="1" applyFont="1" applyBorder="1" applyAlignment="1">
      <alignment horizontal="center"/>
    </xf>
    <xf numFmtId="178" fontId="53" fillId="0" borderId="109" xfId="0" applyNumberFormat="1" applyFont="1" applyBorder="1" applyAlignment="1">
      <alignment horizontal="center"/>
    </xf>
    <xf numFmtId="178" fontId="53" fillId="0" borderId="110" xfId="0" applyNumberFormat="1" applyFont="1" applyBorder="1" applyAlignment="1">
      <alignment horizontal="center"/>
    </xf>
    <xf numFmtId="178" fontId="45" fillId="0" borderId="102" xfId="0" applyNumberFormat="1" applyFont="1" applyBorder="1" applyAlignment="1">
      <alignment horizontal="left" vertical="center"/>
    </xf>
    <xf numFmtId="178" fontId="45" fillId="0" borderId="0" xfId="0" applyNumberFormat="1" applyFont="1" applyBorder="1" applyAlignment="1">
      <alignment horizontal="left" vertical="center"/>
    </xf>
    <xf numFmtId="178" fontId="45" fillId="0" borderId="87" xfId="0" applyNumberFormat="1" applyFont="1" applyBorder="1" applyAlignment="1">
      <alignment horizontal="left" vertical="center"/>
    </xf>
    <xf numFmtId="49" fontId="5" fillId="0" borderId="56" xfId="0" applyNumberFormat="1" applyFont="1" applyFill="1" applyBorder="1" applyAlignment="1">
      <alignment horizontal="center" vertical="center"/>
    </xf>
    <xf numFmtId="49" fontId="5" fillId="0" borderId="125" xfId="0" applyNumberFormat="1" applyFont="1" applyFill="1" applyBorder="1" applyAlignment="1">
      <alignment horizontal="center" vertical="center"/>
    </xf>
    <xf numFmtId="0" fontId="51" fillId="29" borderId="114" xfId="0" applyFont="1" applyFill="1" applyBorder="1" applyAlignment="1">
      <alignment horizontal="center" vertical="center"/>
    </xf>
    <xf numFmtId="0" fontId="51" fillId="29" borderId="115" xfId="0" applyFont="1" applyFill="1" applyBorder="1" applyAlignment="1">
      <alignment horizontal="center" vertical="center"/>
    </xf>
    <xf numFmtId="0" fontId="51" fillId="29" borderId="116" xfId="0" applyFont="1" applyFill="1" applyBorder="1" applyAlignment="1">
      <alignment horizontal="center" vertical="center"/>
    </xf>
    <xf numFmtId="0" fontId="46" fillId="0" borderId="87" xfId="0" applyFont="1" applyBorder="1" applyAlignment="1">
      <alignment horizontal="center" vertical="center"/>
    </xf>
    <xf numFmtId="0" fontId="61" fillId="0" borderId="70" xfId="0" applyFont="1" applyBorder="1" applyAlignment="1">
      <alignment horizontal="center" vertical="center" wrapText="1"/>
    </xf>
    <xf numFmtId="0" fontId="61" fillId="0" borderId="78" xfId="0" applyFont="1" applyBorder="1" applyAlignment="1">
      <alignment horizontal="center" vertical="center" wrapText="1"/>
    </xf>
    <xf numFmtId="0" fontId="45" fillId="2" borderId="38" xfId="0" applyFont="1" applyFill="1" applyBorder="1" applyAlignment="1">
      <alignment horizontal="center" vertical="center"/>
    </xf>
    <xf numFmtId="0" fontId="45" fillId="2" borderId="72" xfId="0" applyFont="1" applyFill="1" applyBorder="1" applyAlignment="1">
      <alignment horizontal="center" vertical="center"/>
    </xf>
    <xf numFmtId="0" fontId="45" fillId="2" borderId="31" xfId="0" applyFont="1" applyFill="1" applyBorder="1" applyAlignment="1">
      <alignment horizontal="center" vertical="center"/>
    </xf>
    <xf numFmtId="0" fontId="45" fillId="2" borderId="67" xfId="0" applyFont="1" applyFill="1" applyBorder="1" applyAlignment="1">
      <alignment horizontal="center" vertical="center"/>
    </xf>
    <xf numFmtId="0" fontId="45" fillId="2" borderId="69" xfId="0" applyFont="1" applyFill="1" applyBorder="1" applyAlignment="1">
      <alignment horizontal="center" vertical="center"/>
    </xf>
    <xf numFmtId="0" fontId="45" fillId="2" borderId="16" xfId="0" applyFont="1" applyFill="1" applyBorder="1" applyAlignment="1">
      <alignment horizontal="center" vertical="center"/>
    </xf>
    <xf numFmtId="0" fontId="46" fillId="0" borderId="54" xfId="0" quotePrefix="1" applyNumberFormat="1" applyFont="1" applyBorder="1" applyAlignment="1">
      <alignment horizontal="center" vertical="center" wrapText="1"/>
    </xf>
    <xf numFmtId="0" fontId="61" fillId="0" borderId="37" xfId="0" applyFont="1" applyBorder="1" applyAlignment="1">
      <alignment horizontal="center" vertical="center"/>
    </xf>
    <xf numFmtId="0" fontId="46" fillId="0" borderId="76" xfId="0" applyFont="1" applyBorder="1" applyAlignment="1">
      <alignment horizontal="center" vertical="center"/>
    </xf>
    <xf numFmtId="0" fontId="46" fillId="0" borderId="159" xfId="0" applyFont="1" applyBorder="1" applyAlignment="1">
      <alignment horizontal="center" vertical="center"/>
    </xf>
    <xf numFmtId="0" fontId="46" fillId="0" borderId="123" xfId="0" applyFont="1" applyBorder="1" applyAlignment="1">
      <alignment horizontal="center" vertical="center"/>
    </xf>
    <xf numFmtId="0" fontId="46" fillId="0" borderId="61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61" fillId="0" borderId="150" xfId="0" applyFont="1" applyBorder="1" applyAlignment="1">
      <alignment horizontal="center" vertical="center"/>
    </xf>
    <xf numFmtId="0" fontId="61" fillId="0" borderId="77" xfId="0" applyFont="1" applyBorder="1" applyAlignment="1">
      <alignment horizontal="center" vertical="center"/>
    </xf>
    <xf numFmtId="0" fontId="61" fillId="0" borderId="76" xfId="0" applyFont="1" applyBorder="1" applyAlignment="1">
      <alignment horizontal="center" vertical="center"/>
    </xf>
    <xf numFmtId="0" fontId="61" fillId="0" borderId="64" xfId="0" applyFont="1" applyBorder="1" applyAlignment="1">
      <alignment horizontal="center" vertical="center"/>
    </xf>
    <xf numFmtId="0" fontId="61" fillId="0" borderId="126" xfId="0" applyFont="1" applyBorder="1" applyAlignment="1">
      <alignment horizontal="center" vertical="center" wrapText="1"/>
    </xf>
    <xf numFmtId="0" fontId="45" fillId="2" borderId="55" xfId="0" applyFont="1" applyFill="1" applyBorder="1" applyAlignment="1">
      <alignment horizontal="center" vertical="center"/>
    </xf>
    <xf numFmtId="0" fontId="45" fillId="2" borderId="58" xfId="0" applyFont="1" applyFill="1" applyBorder="1" applyAlignment="1">
      <alignment horizontal="center" vertical="center"/>
    </xf>
    <xf numFmtId="0" fontId="45" fillId="2" borderId="59" xfId="0" applyFont="1" applyFill="1" applyBorder="1" applyAlignment="1">
      <alignment horizontal="center" vertical="center"/>
    </xf>
    <xf numFmtId="0" fontId="61" fillId="0" borderId="57" xfId="0" applyFont="1" applyBorder="1" applyAlignment="1">
      <alignment horizontal="center" vertical="center" wrapText="1"/>
    </xf>
    <xf numFmtId="0" fontId="46" fillId="0" borderId="20" xfId="0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 vertical="center"/>
    </xf>
    <xf numFmtId="0" fontId="46" fillId="0" borderId="34" xfId="0" applyFont="1" applyFill="1" applyBorder="1" applyAlignment="1">
      <alignment horizontal="center" vertical="center"/>
    </xf>
    <xf numFmtId="0" fontId="45" fillId="2" borderId="56" xfId="0" applyFont="1" applyFill="1" applyBorder="1" applyAlignment="1">
      <alignment horizontal="center" vertical="center"/>
    </xf>
    <xf numFmtId="0" fontId="45" fillId="2" borderId="27" xfId="0" applyFont="1" applyFill="1" applyBorder="1" applyAlignment="1">
      <alignment horizontal="center" vertical="center"/>
    </xf>
    <xf numFmtId="0" fontId="45" fillId="2" borderId="62" xfId="0" applyFont="1" applyFill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6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37" xfId="0" applyFont="1" applyBorder="1" applyAlignment="1">
      <alignment horizontal="center" vertical="center"/>
    </xf>
    <xf numFmtId="0" fontId="46" fillId="0" borderId="60" xfId="0" applyFont="1" applyFill="1" applyBorder="1" applyAlignment="1">
      <alignment horizontal="center" vertical="center"/>
    </xf>
    <xf numFmtId="0" fontId="46" fillId="0" borderId="61" xfId="0" applyFont="1" applyFill="1" applyBorder="1" applyAlignment="1">
      <alignment horizontal="center" vertical="center"/>
    </xf>
    <xf numFmtId="0" fontId="46" fillId="0" borderId="57" xfId="0" applyFont="1" applyBorder="1" applyAlignment="1">
      <alignment horizontal="center" vertical="center" wrapText="1"/>
    </xf>
    <xf numFmtId="0" fontId="46" fillId="0" borderId="161" xfId="0" applyFont="1" applyBorder="1" applyAlignment="1">
      <alignment horizontal="center" vertical="center"/>
    </xf>
    <xf numFmtId="0" fontId="46" fillId="0" borderId="2" xfId="0" quotePrefix="1" applyNumberFormat="1" applyFont="1" applyBorder="1" applyAlignment="1">
      <alignment horizontal="center" vertical="center" wrapText="1"/>
    </xf>
    <xf numFmtId="0" fontId="46" fillId="0" borderId="64" xfId="0" applyFont="1" applyBorder="1" applyAlignment="1">
      <alignment horizontal="center" vertical="center"/>
    </xf>
    <xf numFmtId="0" fontId="46" fillId="0" borderId="77" xfId="0" applyFont="1" applyBorder="1" applyAlignment="1">
      <alignment horizontal="center" vertical="center"/>
    </xf>
    <xf numFmtId="0" fontId="46" fillId="0" borderId="165" xfId="0" applyFont="1" applyBorder="1" applyAlignment="1">
      <alignment horizontal="center" vertical="center"/>
    </xf>
    <xf numFmtId="0" fontId="45" fillId="2" borderId="162" xfId="0" applyFont="1" applyFill="1" applyBorder="1" applyAlignment="1">
      <alignment horizontal="center" vertical="center"/>
    </xf>
    <xf numFmtId="0" fontId="45" fillId="2" borderId="163" xfId="0" applyFont="1" applyFill="1" applyBorder="1" applyAlignment="1">
      <alignment horizontal="center" vertical="center"/>
    </xf>
    <xf numFmtId="0" fontId="45" fillId="2" borderId="164" xfId="0" applyFont="1" applyFill="1" applyBorder="1" applyAlignment="1">
      <alignment horizontal="center" vertical="center"/>
    </xf>
    <xf numFmtId="0" fontId="46" fillId="0" borderId="150" xfId="0" applyFont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6" fillId="0" borderId="123" xfId="0" applyFont="1" applyFill="1" applyBorder="1" applyAlignment="1">
      <alignment horizontal="center" vertical="center"/>
    </xf>
    <xf numFmtId="0" fontId="61" fillId="0" borderId="143" xfId="0" applyFont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45" fillId="0" borderId="72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45" fillId="0" borderId="123" xfId="0" applyFont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0" fontId="50" fillId="0" borderId="0" xfId="0" applyFont="1" applyFill="1" applyAlignment="1">
      <alignment horizontal="center"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2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5" fillId="0" borderId="31" xfId="0" applyFont="1" applyFill="1" applyBorder="1" applyAlignment="1">
      <alignment horizontal="center" vertical="center"/>
    </xf>
    <xf numFmtId="0" fontId="45" fillId="0" borderId="30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61" fillId="0" borderId="38" xfId="0" applyFont="1" applyBorder="1" applyAlignment="1">
      <alignment horizontal="center" vertical="center"/>
    </xf>
    <xf numFmtId="0" fontId="46" fillId="0" borderId="76" xfId="0" applyFont="1" applyFill="1" applyBorder="1" applyAlignment="1">
      <alignment horizontal="center" vertical="center"/>
    </xf>
    <xf numFmtId="0" fontId="46" fillId="0" borderId="77" xfId="0" applyFont="1" applyFill="1" applyBorder="1" applyAlignment="1">
      <alignment horizontal="center" vertical="center"/>
    </xf>
    <xf numFmtId="0" fontId="46" fillId="0" borderId="70" xfId="0" applyFont="1" applyBorder="1" applyAlignment="1">
      <alignment horizontal="center" vertical="center" wrapText="1"/>
    </xf>
    <xf numFmtId="0" fontId="46" fillId="0" borderId="78" xfId="0" applyFont="1" applyBorder="1" applyAlignment="1">
      <alignment horizontal="center" vertical="center" wrapText="1"/>
    </xf>
    <xf numFmtId="0" fontId="5" fillId="0" borderId="0" xfId="0" quotePrefix="1" applyNumberFormat="1" applyFont="1" applyAlignment="1">
      <alignment horizontal="center" vertical="center"/>
    </xf>
    <xf numFmtId="164" fontId="45" fillId="0" borderId="21" xfId="1" applyNumberFormat="1" applyFont="1" applyFill="1" applyBorder="1" applyAlignment="1">
      <alignment horizontal="center" vertical="center"/>
    </xf>
    <xf numFmtId="164" fontId="45" fillId="0" borderId="14" xfId="1" applyNumberFormat="1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5" fillId="0" borderId="62" xfId="0" applyFont="1" applyFill="1" applyBorder="1" applyAlignment="1">
      <alignment horizontal="center" vertical="center"/>
    </xf>
    <xf numFmtId="0" fontId="45" fillId="0" borderId="63" xfId="0" applyFont="1" applyFill="1" applyBorder="1" applyAlignment="1">
      <alignment horizontal="center" vertical="center"/>
    </xf>
    <xf numFmtId="0" fontId="45" fillId="0" borderId="68" xfId="0" applyFont="1" applyFill="1" applyBorder="1" applyAlignment="1">
      <alignment horizontal="center" vertical="center"/>
    </xf>
    <xf numFmtId="0" fontId="45" fillId="0" borderId="123" xfId="0" applyFont="1" applyFill="1" applyBorder="1" applyAlignment="1">
      <alignment horizontal="center" vertical="center"/>
    </xf>
    <xf numFmtId="0" fontId="45" fillId="0" borderId="42" xfId="0" applyFont="1" applyFill="1" applyBorder="1" applyAlignment="1">
      <alignment horizontal="center" vertical="center"/>
    </xf>
    <xf numFmtId="0" fontId="45" fillId="0" borderId="118" xfId="0" applyFont="1" applyFill="1" applyBorder="1" applyAlignment="1">
      <alignment horizontal="center" vertical="center"/>
    </xf>
    <xf numFmtId="0" fontId="45" fillId="0" borderId="119" xfId="0" applyFont="1" applyFill="1" applyBorder="1" applyAlignment="1">
      <alignment horizontal="center" vertical="center"/>
    </xf>
    <xf numFmtId="0" fontId="45" fillId="0" borderId="160" xfId="0" applyFont="1" applyFill="1" applyBorder="1" applyAlignment="1">
      <alignment horizontal="center" vertical="center"/>
    </xf>
    <xf numFmtId="0" fontId="45" fillId="0" borderId="60" xfId="0" applyFont="1" applyFill="1" applyBorder="1" applyAlignment="1">
      <alignment horizontal="center" vertical="center"/>
    </xf>
    <xf numFmtId="0" fontId="45" fillId="2" borderId="18" xfId="0" applyFont="1" applyFill="1" applyBorder="1" applyAlignment="1">
      <alignment horizontal="center" vertical="center"/>
    </xf>
    <xf numFmtId="0" fontId="61" fillId="0" borderId="21" xfId="0" applyFont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 vertical="center" wrapText="1"/>
    </xf>
    <xf numFmtId="0" fontId="61" fillId="0" borderId="35" xfId="0" applyFont="1" applyBorder="1" applyAlignment="1">
      <alignment horizontal="center" vertical="center" wrapText="1"/>
    </xf>
    <xf numFmtId="0" fontId="61" fillId="0" borderId="12" xfId="0" applyFont="1" applyBorder="1" applyAlignment="1">
      <alignment horizontal="center" vertical="center"/>
    </xf>
    <xf numFmtId="0" fontId="46" fillId="0" borderId="123" xfId="0" applyFont="1" applyFill="1" applyBorder="1" applyAlignment="1">
      <alignment horizontal="center" vertical="center" wrapText="1"/>
    </xf>
    <xf numFmtId="0" fontId="46" fillId="0" borderId="61" xfId="0" applyFont="1" applyFill="1" applyBorder="1" applyAlignment="1">
      <alignment horizontal="center" vertical="center" wrapText="1"/>
    </xf>
    <xf numFmtId="0" fontId="61" fillId="0" borderId="34" xfId="0" applyFont="1" applyBorder="1" applyAlignment="1">
      <alignment horizontal="center" vertical="center"/>
    </xf>
    <xf numFmtId="0" fontId="61" fillId="0" borderId="118" xfId="0" applyFont="1" applyBorder="1" applyAlignment="1">
      <alignment horizontal="center" vertical="center" wrapText="1"/>
    </xf>
    <xf numFmtId="0" fontId="45" fillId="0" borderId="61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61" fillId="0" borderId="68" xfId="0" applyFont="1" applyBorder="1" applyAlignment="1">
      <alignment horizontal="center" vertical="center" wrapText="1"/>
    </xf>
    <xf numFmtId="0" fontId="46" fillId="0" borderId="42" xfId="0" applyFont="1" applyFill="1" applyBorder="1" applyAlignment="1">
      <alignment horizontal="center" vertical="center" wrapText="1"/>
    </xf>
    <xf numFmtId="0" fontId="46" fillId="0" borderId="18" xfId="0" quotePrefix="1" applyNumberFormat="1" applyFont="1" applyBorder="1" applyAlignment="1">
      <alignment horizontal="center" vertical="center" wrapText="1"/>
    </xf>
    <xf numFmtId="0" fontId="46" fillId="0" borderId="66" xfId="0" quotePrefix="1" applyNumberFormat="1" applyFont="1" applyBorder="1" applyAlignment="1">
      <alignment horizontal="center" vertical="center" wrapText="1"/>
    </xf>
    <xf numFmtId="0" fontId="61" fillId="0" borderId="18" xfId="0" quotePrefix="1" applyFont="1" applyBorder="1" applyAlignment="1">
      <alignment horizontal="center" vertical="center" wrapText="1"/>
    </xf>
    <xf numFmtId="0" fontId="61" fillId="0" borderId="35" xfId="0" quotePrefix="1" applyFont="1" applyBorder="1" applyAlignment="1">
      <alignment horizontal="center" vertical="center" wrapText="1"/>
    </xf>
    <xf numFmtId="0" fontId="46" fillId="0" borderId="42" xfId="0" applyFont="1" applyFill="1" applyBorder="1" applyAlignment="1">
      <alignment horizontal="center" vertical="center"/>
    </xf>
    <xf numFmtId="0" fontId="46" fillId="0" borderId="21" xfId="0" applyFont="1" applyFill="1" applyBorder="1" applyAlignment="1">
      <alignment horizontal="center" vertical="center"/>
    </xf>
    <xf numFmtId="0" fontId="46" fillId="0" borderId="63" xfId="0" quotePrefix="1" applyNumberFormat="1" applyFont="1" applyBorder="1" applyAlignment="1">
      <alignment horizontal="center" vertical="center" wrapText="1"/>
    </xf>
    <xf numFmtId="0" fontId="46" fillId="0" borderId="35" xfId="0" quotePrefix="1" applyNumberFormat="1" applyFont="1" applyBorder="1" applyAlignment="1">
      <alignment horizontal="center" vertical="center" wrapText="1"/>
    </xf>
    <xf numFmtId="0" fontId="61" fillId="0" borderId="68" xfId="0" quotePrefix="1" applyFont="1" applyBorder="1" applyAlignment="1">
      <alignment horizontal="center" vertical="center" wrapText="1"/>
    </xf>
    <xf numFmtId="0" fontId="61" fillId="0" borderId="118" xfId="0" quotePrefix="1" applyFont="1" applyBorder="1" applyAlignment="1">
      <alignment horizontal="center" vertical="center" wrapText="1"/>
    </xf>
    <xf numFmtId="0" fontId="61" fillId="0" borderId="2" xfId="0" quotePrefix="1" applyFont="1" applyBorder="1" applyAlignment="1">
      <alignment horizontal="center" vertical="center" wrapText="1"/>
    </xf>
    <xf numFmtId="0" fontId="61" fillId="0" borderId="66" xfId="0" quotePrefix="1" applyNumberFormat="1" applyFont="1" applyBorder="1" applyAlignment="1">
      <alignment horizontal="center" vertical="center" wrapText="1"/>
    </xf>
    <xf numFmtId="0" fontId="61" fillId="0" borderId="35" xfId="0" quotePrefix="1" applyNumberFormat="1" applyFont="1" applyBorder="1" applyAlignment="1">
      <alignment horizontal="center" vertical="center" wrapText="1"/>
    </xf>
    <xf numFmtId="0" fontId="45" fillId="0" borderId="61" xfId="0" applyFont="1" applyBorder="1" applyAlignment="1">
      <alignment horizontal="center" vertical="center" wrapText="1"/>
    </xf>
    <xf numFmtId="0" fontId="46" fillId="0" borderId="74" xfId="0" applyFont="1" applyBorder="1" applyAlignment="1">
      <alignment horizontal="center" vertical="center"/>
    </xf>
    <xf numFmtId="0" fontId="46" fillId="0" borderId="75" xfId="0" applyFont="1" applyBorder="1" applyAlignment="1">
      <alignment horizontal="center" vertical="center"/>
    </xf>
    <xf numFmtId="0" fontId="46" fillId="0" borderId="166" xfId="0" applyFont="1" applyBorder="1" applyAlignment="1">
      <alignment horizontal="center" vertical="center"/>
    </xf>
    <xf numFmtId="0" fontId="46" fillId="0" borderId="167" xfId="0" applyFont="1" applyBorder="1" applyAlignment="1">
      <alignment horizontal="center" vertical="center"/>
    </xf>
    <xf numFmtId="0" fontId="61" fillId="0" borderId="20" xfId="0" applyFont="1" applyFill="1" applyBorder="1" applyAlignment="1">
      <alignment horizontal="center" vertical="center"/>
    </xf>
    <xf numFmtId="0" fontId="46" fillId="0" borderId="118" xfId="0" applyFont="1" applyBorder="1" applyAlignment="1">
      <alignment horizontal="center" vertical="center"/>
    </xf>
    <xf numFmtId="0" fontId="46" fillId="0" borderId="60" xfId="0" applyFont="1" applyFill="1" applyBorder="1" applyAlignment="1">
      <alignment horizontal="center" vertical="center" wrapText="1"/>
    </xf>
    <xf numFmtId="0" fontId="46" fillId="0" borderId="61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61" fillId="0" borderId="119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6" fillId="0" borderId="55" xfId="0" applyFont="1" applyFill="1" applyBorder="1" applyAlignment="1">
      <alignment horizontal="center" vertical="center" wrapText="1"/>
    </xf>
    <xf numFmtId="0" fontId="46" fillId="0" borderId="26" xfId="0" applyFont="1" applyBorder="1" applyAlignment="1">
      <alignment horizontal="center" vertical="center" wrapText="1"/>
    </xf>
    <xf numFmtId="0" fontId="61" fillId="0" borderId="66" xfId="0" applyFont="1" applyBorder="1" applyAlignment="1">
      <alignment horizontal="center" vertical="center" wrapText="1"/>
    </xf>
    <xf numFmtId="0" fontId="46" fillId="0" borderId="18" xfId="0" applyNumberFormat="1" applyFont="1" applyBorder="1" applyAlignment="1">
      <alignment horizontal="center" vertical="center" wrapText="1"/>
    </xf>
  </cellXfs>
  <cellStyles count="2990">
    <cellStyle name="??&amp;O?&amp;H?_x0008__x000f__x0007_?_x0007__x0001__x0001_" xfId="230" xr:uid="{884912AA-AEE0-4991-8262-E09CDCCFDB97}"/>
    <cellStyle name="??&amp;O?&amp;H?_x0008_??_x0007__x0001__x0001_" xfId="231" xr:uid="{9B3A77E3-72ED-4F57-A5F6-E29E03F1BFB9}"/>
    <cellStyle name="???_95" xfId="232" xr:uid="{F73F788B-364B-41DA-8C4B-FEA30E0776FE}"/>
    <cellStyle name="??_  ?  ?  " xfId="233" xr:uid="{70BDD9E5-4B2A-47DD-B045-AEBAE60140EE}"/>
    <cellStyle name="¹eºÐA²_±aA¸" xfId="234" xr:uid="{09A74528-5121-486D-AD8B-17C8782B68D7}"/>
    <cellStyle name="20% - Accent1 2" xfId="96" xr:uid="{201D19F2-AF56-4F8B-87D5-EE2802121B63}"/>
    <cellStyle name="20% - Accent1 2 2" xfId="97" xr:uid="{CE1C1B4A-EAFB-403E-9EEE-935A800A312B}"/>
    <cellStyle name="20% - Accent1 2 2 2" xfId="235" xr:uid="{E003480F-2740-4535-B2B7-D5ED2B4F9256}"/>
    <cellStyle name="20% - Accent1 2 3" xfId="236" xr:uid="{1E30B4E3-54F8-4AB9-8E30-C6DF898C8683}"/>
    <cellStyle name="20% - Accent1 2 4" xfId="237" xr:uid="{30EB5BC5-90DC-47D3-8E66-D5DE99C184BC}"/>
    <cellStyle name="20% - Accent1 2 5" xfId="238" xr:uid="{3253859F-6C43-4FB1-974D-2C724BD8720D}"/>
    <cellStyle name="20% - Accent1 3" xfId="180" xr:uid="{23AFAA5A-2782-48BD-B1EA-AB76710CB95C}"/>
    <cellStyle name="20% - Accent1 3 2" xfId="240" xr:uid="{101E91AC-A3D2-41AA-BBE1-FE1A94C6136E}"/>
    <cellStyle name="20% - Accent1 3 3" xfId="241" xr:uid="{9A66FFB5-74F2-4AD7-ABFD-1D7E16C8FFE8}"/>
    <cellStyle name="20% - Accent1 3 4" xfId="242" xr:uid="{8CD270FE-BAE8-4224-BDCE-0131FE0B2E57}"/>
    <cellStyle name="20% - Accent1 3 5" xfId="239" xr:uid="{487A3AEA-5D37-491F-97F7-71FD1D76DA09}"/>
    <cellStyle name="20% - Accent1 4" xfId="243" xr:uid="{2B053376-DF4B-46F6-8049-49B67EE10380}"/>
    <cellStyle name="20% - Accent2 2" xfId="98" xr:uid="{19022D87-98EE-49A9-999B-25C700FC8A29}"/>
    <cellStyle name="20% - Accent2 2 2" xfId="99" xr:uid="{CB619B5D-E00D-494C-8DD0-7D1593E7568D}"/>
    <cellStyle name="20% - Accent2 2 2 2" xfId="244" xr:uid="{4243E4C8-80D4-46DC-93D2-BB6C43A01079}"/>
    <cellStyle name="20% - Accent2 2 3" xfId="245" xr:uid="{D8EF1415-E608-452D-A899-87AD6D0111FB}"/>
    <cellStyle name="20% - Accent2 2 4" xfId="246" xr:uid="{B3A57802-D66B-477C-93B5-57DDD1EB220C}"/>
    <cellStyle name="20% - Accent2 2 5" xfId="247" xr:uid="{653BEAE8-B2C9-4EB6-873C-29D33AF94734}"/>
    <cellStyle name="20% - Accent2 3" xfId="181" xr:uid="{3F1841ED-C62F-4FCF-836B-E7F32D9F361B}"/>
    <cellStyle name="20% - Accent2 3 2" xfId="249" xr:uid="{B17237EC-0CEB-47AD-9D14-F595F776A8C9}"/>
    <cellStyle name="20% - Accent2 3 3" xfId="250" xr:uid="{81AEC5D6-798F-47E4-A06B-91220BAB4041}"/>
    <cellStyle name="20% - Accent2 3 4" xfId="251" xr:uid="{952451C4-C29C-4156-9A8E-AADA08C451AE}"/>
    <cellStyle name="20% - Accent2 3 5" xfId="248" xr:uid="{8502DE5D-016F-4D06-83A7-0D8EC03A829A}"/>
    <cellStyle name="20% - Accent2 4" xfId="252" xr:uid="{23259879-D7C1-4E40-8592-597E226E7DB5}"/>
    <cellStyle name="20% - Accent2 5" xfId="1783" xr:uid="{E68F5631-931E-4F1F-B0E2-7C391DD73341}"/>
    <cellStyle name="20% - Accent3 2" xfId="100" xr:uid="{1496392B-F02E-4AA0-A6E1-B052190BB481}"/>
    <cellStyle name="20% - Accent3 2 2" xfId="101" xr:uid="{198C26B5-DFB7-4814-942D-58378D6D387B}"/>
    <cellStyle name="20% - Accent3 2 2 2" xfId="253" xr:uid="{11B00DB2-58FF-4A99-8DA0-1FCD4AA5FE91}"/>
    <cellStyle name="20% - Accent3 2 3" xfId="254" xr:uid="{7F0BA29F-C7CB-44EB-A48A-F21876580501}"/>
    <cellStyle name="20% - Accent3 2 4" xfId="255" xr:uid="{B3054D64-BACA-43A5-AC87-F82864C134D3}"/>
    <cellStyle name="20% - Accent3 2 5" xfId="256" xr:uid="{0100A69D-80CE-47FB-979C-37F065A67F4F}"/>
    <cellStyle name="20% - Accent3 3" xfId="182" xr:uid="{1A2199F1-49EE-490C-926C-B8923A23A9FA}"/>
    <cellStyle name="20% - Accent3 3 2" xfId="258" xr:uid="{B2BC0827-8405-4CB6-8FF9-E66B274C8E17}"/>
    <cellStyle name="20% - Accent3 3 3" xfId="259" xr:uid="{BAB2DAB4-8456-4B0B-845F-D546A5B42AD0}"/>
    <cellStyle name="20% - Accent3 3 4" xfId="260" xr:uid="{1CAA3B62-B7AD-4BED-B3EE-48C659A755F1}"/>
    <cellStyle name="20% - Accent3 3 5" xfId="257" xr:uid="{7E0253F7-245D-49E2-BC1F-02F6E4A81A65}"/>
    <cellStyle name="20% - Accent3 4" xfId="261" xr:uid="{E6782C54-4A90-45E3-93AB-757FACB75A5A}"/>
    <cellStyle name="20% - Accent3 5" xfId="1784" xr:uid="{673BEBF0-5005-4DEC-B0E4-FED7016D3B34}"/>
    <cellStyle name="20% - Accent4 2" xfId="102" xr:uid="{08824472-394B-4D98-B220-01606D08D7CF}"/>
    <cellStyle name="20% - Accent4 2 2" xfId="103" xr:uid="{EF2A53F6-53A1-4AF9-B0C9-14D6369AE93A}"/>
    <cellStyle name="20% - Accent4 2 2 2" xfId="262" xr:uid="{8A76F643-4BC2-4F30-8CF4-27B74405A5E6}"/>
    <cellStyle name="20% - Accent4 2 3" xfId="263" xr:uid="{AE4CC8A3-803E-4E65-8571-D3D32DDCA5D3}"/>
    <cellStyle name="20% - Accent4 2 4" xfId="264" xr:uid="{3BBF13C8-E54D-4F80-9B85-BFBF03C99ED3}"/>
    <cellStyle name="20% - Accent4 2 5" xfId="265" xr:uid="{D34911DE-96B4-4E44-AE48-3F415974EBA1}"/>
    <cellStyle name="20% - Accent4 3" xfId="183" xr:uid="{21FAB1F5-6D83-489E-80C0-A5E73753DC9F}"/>
    <cellStyle name="20% - Accent4 3 2" xfId="267" xr:uid="{4BE534E3-E6A5-4701-BDE2-41FBD3F24691}"/>
    <cellStyle name="20% - Accent4 3 3" xfId="268" xr:uid="{E571C891-A7C3-494B-918B-F5A7121F84D1}"/>
    <cellStyle name="20% - Accent4 3 4" xfId="269" xr:uid="{A2E67DFC-91AF-4177-AC39-71F15BC26A1C}"/>
    <cellStyle name="20% - Accent4 3 5" xfId="266" xr:uid="{0759831C-9319-4700-A6EC-AD45AE57A8A3}"/>
    <cellStyle name="20% - Accent4 4" xfId="270" xr:uid="{B6C54CAD-CE86-4FDC-B6A3-33DEC57CF888}"/>
    <cellStyle name="20% - Accent4 5" xfId="1785" xr:uid="{5FC8022D-3A9A-40F1-B3E9-F1F52419C105}"/>
    <cellStyle name="20% - Accent5 2" xfId="104" xr:uid="{60D2BB4F-9E5E-4745-92D0-2058AAA0A352}"/>
    <cellStyle name="20% - Accent5 2 2" xfId="105" xr:uid="{A3503AFE-5B28-4425-8189-FBF02BBD5901}"/>
    <cellStyle name="20% - Accent5 2 2 2" xfId="271" xr:uid="{12844E22-B91D-4E9A-AC86-3FDF94FCD4FE}"/>
    <cellStyle name="20% - Accent5 2 3" xfId="272" xr:uid="{F463EB2B-179D-4B85-BF1B-2C2BB8983DAE}"/>
    <cellStyle name="20% - Accent5 2 4" xfId="273" xr:uid="{CDCFB48E-486D-4891-97B5-95442B920FD4}"/>
    <cellStyle name="20% - Accent5 2 5" xfId="274" xr:uid="{6C2C45E6-222F-4995-9424-73B1571A247D}"/>
    <cellStyle name="20% - Accent5 3" xfId="184" xr:uid="{FE9A127B-51E4-4596-BE3D-F5F7DEE4369D}"/>
    <cellStyle name="20% - Accent5 3 2" xfId="276" xr:uid="{6035A3EB-EF08-4226-A99C-1B53609BCAFE}"/>
    <cellStyle name="20% - Accent5 3 3" xfId="277" xr:uid="{EB2309B5-E955-4B15-9614-D6A4BE4F1972}"/>
    <cellStyle name="20% - Accent5 3 4" xfId="278" xr:uid="{60A5ADE6-3BE8-44AE-B73C-747B0AA4B319}"/>
    <cellStyle name="20% - Accent5 3 5" xfId="275" xr:uid="{4ACF6651-0DA4-4AAE-9D6B-D35EB450B758}"/>
    <cellStyle name="20% - Accent5 4" xfId="279" xr:uid="{5FDCF693-B3D1-45D2-8D5B-51EB19FAB398}"/>
    <cellStyle name="20% - Accent6 2" xfId="106" xr:uid="{4D25F018-B0DC-442F-AA2B-A2B575C921FD}"/>
    <cellStyle name="20% - Accent6 2 2" xfId="107" xr:uid="{620921C1-50C6-45A1-8A1C-54E70EAF4577}"/>
    <cellStyle name="20% - Accent6 2 2 2" xfId="280" xr:uid="{4677751F-B755-4894-895F-DBC649FCEDE3}"/>
    <cellStyle name="20% - Accent6 2 3" xfId="281" xr:uid="{6623E8E6-2A3F-4C2C-87CE-68417CCE2FB1}"/>
    <cellStyle name="20% - Accent6 2 4" xfId="282" xr:uid="{9FFD9896-9684-40AC-878B-07D308B44D58}"/>
    <cellStyle name="20% - Accent6 2 5" xfId="283" xr:uid="{B6C082F0-4F0E-48A3-9ACB-AAEB0CA14B82}"/>
    <cellStyle name="20% - Accent6 3" xfId="185" xr:uid="{09539259-CCA8-45AE-8985-6327A694F2E4}"/>
    <cellStyle name="20% - Accent6 3 2" xfId="285" xr:uid="{946CC48D-14F4-46B4-B3C9-AAD4195B606B}"/>
    <cellStyle name="20% - Accent6 3 3" xfId="286" xr:uid="{92BD0732-B80C-4479-B68C-3FA011240BC6}"/>
    <cellStyle name="20% - Accent6 3 4" xfId="287" xr:uid="{6D085B81-D9C1-482F-B87C-3DC002FCF8C3}"/>
    <cellStyle name="20% - Accent6 3 5" xfId="284" xr:uid="{6EB0CB80-5004-4194-84B6-AAB210790F4B}"/>
    <cellStyle name="20% - Accent6 4" xfId="288" xr:uid="{271F5368-B7FF-413F-B6D2-A24BC9F34847}"/>
    <cellStyle name="20% - Accent6 5" xfId="1786" xr:uid="{C55F7D1B-A355-4F44-8F55-BF7A946CEA9D}"/>
    <cellStyle name="20% - 강조색1" xfId="5" xr:uid="{00000000-0005-0000-0000-000000000000}"/>
    <cellStyle name="20% - 강조색1 2" xfId="289" xr:uid="{20BD2F02-9ECB-48E6-99E2-80D28821D73D}"/>
    <cellStyle name="20% - 강조색2" xfId="6" xr:uid="{00000000-0005-0000-0000-000001000000}"/>
    <cellStyle name="20% - 강조색2 2" xfId="290" xr:uid="{7BB716F9-2021-47AE-B599-CF5C0B2FAFD7}"/>
    <cellStyle name="20% - 강조색3" xfId="7" xr:uid="{00000000-0005-0000-0000-000002000000}"/>
    <cellStyle name="20% - 강조색3 2" xfId="291" xr:uid="{0FEF974F-1D5A-4521-8F95-89912F77BDA9}"/>
    <cellStyle name="20% - 강조색4" xfId="8" xr:uid="{00000000-0005-0000-0000-000003000000}"/>
    <cellStyle name="20% - 강조색4 2" xfId="292" xr:uid="{B1391AE2-C0BE-4FA5-8F25-FCE61A1C2B38}"/>
    <cellStyle name="20% - 강조색5" xfId="9" xr:uid="{00000000-0005-0000-0000-000004000000}"/>
    <cellStyle name="20% - 강조색6" xfId="10" xr:uid="{00000000-0005-0000-0000-000005000000}"/>
    <cellStyle name="40% - Accent1 2" xfId="108" xr:uid="{A5764FC4-E140-49F4-8F48-6C01EB661158}"/>
    <cellStyle name="40% - Accent1 2 2" xfId="109" xr:uid="{F7AE57FD-1B69-4E2B-94BA-219AE7B2A2AD}"/>
    <cellStyle name="40% - Accent1 2 2 2" xfId="293" xr:uid="{9D9D05FA-6418-4B01-AC02-A30C7BB6CDDB}"/>
    <cellStyle name="40% - Accent1 2 3" xfId="294" xr:uid="{FADE17D7-2185-4676-A070-4B4A5CEA8B2F}"/>
    <cellStyle name="40% - Accent1 2 4" xfId="295" xr:uid="{533CDDCC-1E5D-4957-B809-570CE83E114E}"/>
    <cellStyle name="40% - Accent1 2 5" xfId="296" xr:uid="{1108AE77-F2B2-43A7-A076-22D08789D755}"/>
    <cellStyle name="40% - Accent1 3" xfId="186" xr:uid="{888C6D39-7A37-4400-AF4B-E20304E43484}"/>
    <cellStyle name="40% - Accent1 3 2" xfId="298" xr:uid="{659F5187-537D-4933-9B16-5D0B947C31E9}"/>
    <cellStyle name="40% - Accent1 3 3" xfId="299" xr:uid="{34AF97DD-627F-4DCB-8E1C-1D4147F956A0}"/>
    <cellStyle name="40% - Accent1 3 4" xfId="300" xr:uid="{DD5D14DB-DEDD-4F11-A5AC-4FAD39C65D43}"/>
    <cellStyle name="40% - Accent1 3 5" xfId="297" xr:uid="{C886BE02-E354-4E5C-9417-0063AF919135}"/>
    <cellStyle name="40% - Accent1 4" xfId="301" xr:uid="{D0D72FF8-A793-440C-A433-1D15031804E5}"/>
    <cellStyle name="40% - Accent2 2" xfId="110" xr:uid="{34A7C4E5-6A6C-4835-A8E4-D0D22DA75D21}"/>
    <cellStyle name="40% - Accent2 2 2" xfId="111" xr:uid="{F8DA6151-180A-49C5-8A34-38BE05A6BD45}"/>
    <cellStyle name="40% - Accent2 2 2 2" xfId="302" xr:uid="{B48163C9-A171-45F6-BDA8-8FB9859D6324}"/>
    <cellStyle name="40% - Accent2 2 3" xfId="303" xr:uid="{658CE663-1712-42F8-A42C-CEFD24772420}"/>
    <cellStyle name="40% - Accent2 2 4" xfId="304" xr:uid="{C4850D2E-9A08-4622-B658-A9483A9F00F7}"/>
    <cellStyle name="40% - Accent2 2 5" xfId="305" xr:uid="{F892DA91-385F-47CE-B012-ABFC3F8C423A}"/>
    <cellStyle name="40% - Accent2 3" xfId="187" xr:uid="{271256A2-1639-4D3C-8E25-77322CD75663}"/>
    <cellStyle name="40% - Accent2 3 2" xfId="307" xr:uid="{5F656F6E-D9C4-4751-AC4F-618A1D3508B5}"/>
    <cellStyle name="40% - Accent2 3 3" xfId="308" xr:uid="{B08F42EE-CE2B-49D9-8256-C1AB7BB81D78}"/>
    <cellStyle name="40% - Accent2 3 4" xfId="309" xr:uid="{1626F269-1AAC-4087-B7B8-27C253AE3ECE}"/>
    <cellStyle name="40% - Accent2 3 5" xfId="306" xr:uid="{70F54168-187A-4483-8FE4-0C7BB7E35D90}"/>
    <cellStyle name="40% - Accent2 4" xfId="310" xr:uid="{B3C1004F-5448-43CF-9968-F75B1337FBC8}"/>
    <cellStyle name="40% - Accent2 5" xfId="1787" xr:uid="{F1976BD3-4E4E-40F9-BF26-AF6C7CEA7038}"/>
    <cellStyle name="40% - Accent3 2" xfId="112" xr:uid="{5821310D-CC48-45C1-87AB-1FE5CFAA1289}"/>
    <cellStyle name="40% - Accent3 2 2" xfId="113" xr:uid="{5FFE25AF-3B3F-459B-834B-2279C7C713F2}"/>
    <cellStyle name="40% - Accent3 2 2 2" xfId="311" xr:uid="{DBAE46BD-BEB7-427A-BC95-488370766C4A}"/>
    <cellStyle name="40% - Accent3 2 3" xfId="312" xr:uid="{3D3D8BA5-7F83-4E62-A321-0035DCEC20E9}"/>
    <cellStyle name="40% - Accent3 2 4" xfId="313" xr:uid="{0964F7EE-85D2-4937-9A9E-E1D22BE45511}"/>
    <cellStyle name="40% - Accent3 2 5" xfId="314" xr:uid="{F93F149A-BE0E-47C4-B24C-F687119A6F35}"/>
    <cellStyle name="40% - Accent3 3" xfId="188" xr:uid="{308101C7-DF51-4E2D-8AA3-5B5BFB2CCCD9}"/>
    <cellStyle name="40% - Accent3 3 2" xfId="316" xr:uid="{0B0408FA-37F0-406E-8601-9743B922D5D7}"/>
    <cellStyle name="40% - Accent3 3 3" xfId="317" xr:uid="{93A72C89-DBD9-4D5D-8EB9-C0B5DDA953B2}"/>
    <cellStyle name="40% - Accent3 3 4" xfId="318" xr:uid="{4605ED47-7EB6-4161-9E40-550246530C1F}"/>
    <cellStyle name="40% - Accent3 3 5" xfId="315" xr:uid="{E9A929D1-8362-48BD-AFD5-8E59ECAB99C5}"/>
    <cellStyle name="40% - Accent3 4" xfId="319" xr:uid="{929995B2-AB62-4C8A-B40F-6EC75C9B4B61}"/>
    <cellStyle name="40% - Accent3 5" xfId="1788" xr:uid="{EC8889C0-B791-41A1-81EE-CC4356A0D2CC}"/>
    <cellStyle name="40% - Accent4 2" xfId="114" xr:uid="{5A0CE8EF-E488-402B-B069-0B8EF5572897}"/>
    <cellStyle name="40% - Accent4 2 2" xfId="115" xr:uid="{49792D35-A38D-4F97-AA02-22DD385D068A}"/>
    <cellStyle name="40% - Accent4 2 2 2" xfId="320" xr:uid="{92D59D2B-C0E4-45D0-A3EC-8B16BB992EE8}"/>
    <cellStyle name="40% - Accent4 2 3" xfId="321" xr:uid="{5BFD5528-4217-4ADA-B544-FDE1744BD4DB}"/>
    <cellStyle name="40% - Accent4 2 4" xfId="322" xr:uid="{955599B8-9C5F-4C98-98F2-F23CD2119DD0}"/>
    <cellStyle name="40% - Accent4 2 5" xfId="323" xr:uid="{BA0BE0F4-7063-4484-BABA-EBE1FCC603FF}"/>
    <cellStyle name="40% - Accent4 3" xfId="189" xr:uid="{6E4E1F3E-3E5D-48C7-A62A-9D1F12420504}"/>
    <cellStyle name="40% - Accent4 3 2" xfId="325" xr:uid="{DB605A59-3FFE-40F8-817F-D80745CE0A9D}"/>
    <cellStyle name="40% - Accent4 3 3" xfId="326" xr:uid="{B9D47A35-6B67-4461-B421-21A82010D190}"/>
    <cellStyle name="40% - Accent4 3 4" xfId="327" xr:uid="{20A18EF0-2E5E-4656-A495-107479604570}"/>
    <cellStyle name="40% - Accent4 3 5" xfId="324" xr:uid="{277860AD-0B95-4103-9CE6-2EB6E6092BC4}"/>
    <cellStyle name="40% - Accent4 4" xfId="328" xr:uid="{CF7C526A-B7A9-4DA4-B0E9-68702FAFFABF}"/>
    <cellStyle name="40% - Accent4 5" xfId="1789" xr:uid="{91D82A86-59A7-41E0-8CB0-D28C8396F1FC}"/>
    <cellStyle name="40% - Accent5 2" xfId="116" xr:uid="{FD8941A0-9E03-42CE-9F96-ED1B2EFF05BC}"/>
    <cellStyle name="40% - Accent5 2 2" xfId="117" xr:uid="{C505FD3D-FCE5-47A1-87AC-4197CDAB78EE}"/>
    <cellStyle name="40% - Accent5 2 2 2" xfId="329" xr:uid="{4D021A11-C69A-43BD-B307-7DFFDECA0D6A}"/>
    <cellStyle name="40% - Accent5 2 3" xfId="330" xr:uid="{D70AF79E-539C-40BB-8091-61009B0B4DBD}"/>
    <cellStyle name="40% - Accent5 2 4" xfId="331" xr:uid="{2C2AC103-C9CF-4CD8-A2E8-6122410815BF}"/>
    <cellStyle name="40% - Accent5 2 5" xfId="332" xr:uid="{10D04A88-BDA6-4D3B-B71A-BFD3B7E2BBAE}"/>
    <cellStyle name="40% - Accent5 3" xfId="190" xr:uid="{0F3FADA5-BE61-47D4-AC35-181E790D41C9}"/>
    <cellStyle name="40% - Accent5 3 2" xfId="334" xr:uid="{81E82F10-8B34-490D-BC72-FF8E3604EC5E}"/>
    <cellStyle name="40% - Accent5 3 3" xfId="335" xr:uid="{48DC7B47-3384-4E7A-ADA3-1340A1CD67B7}"/>
    <cellStyle name="40% - Accent5 3 4" xfId="336" xr:uid="{8BC97F11-EB4E-4D93-BB2E-A2433E010208}"/>
    <cellStyle name="40% - Accent5 3 5" xfId="333" xr:uid="{BBF6CBFD-F5B5-487C-9A58-DD6DB4D2E1E3}"/>
    <cellStyle name="40% - Accent5 4" xfId="337" xr:uid="{72D08830-DEFD-4C5F-9C11-3E0C50FF81C6}"/>
    <cellStyle name="40% - Accent6 2" xfId="118" xr:uid="{9E63C0F7-F672-4BD6-91CE-237445749621}"/>
    <cellStyle name="40% - Accent6 2 2" xfId="119" xr:uid="{DE72678F-E739-46A0-A940-60DAF8443997}"/>
    <cellStyle name="40% - Accent6 2 2 2" xfId="338" xr:uid="{8D039E36-9F62-4000-99C1-FB147E5A3D6E}"/>
    <cellStyle name="40% - Accent6 2 3" xfId="339" xr:uid="{266ADABD-9BFC-4181-899A-6E7577848526}"/>
    <cellStyle name="40% - Accent6 2 4" xfId="340" xr:uid="{E97C82EF-FC1E-4088-A6F8-EB71532565A5}"/>
    <cellStyle name="40% - Accent6 2 5" xfId="341" xr:uid="{159520D4-D4E7-4BF7-9211-15645D237B50}"/>
    <cellStyle name="40% - Accent6 3" xfId="191" xr:uid="{0A1A8089-CD86-468C-A8D9-E673B584E2B1}"/>
    <cellStyle name="40% - Accent6 3 2" xfId="343" xr:uid="{46503935-0902-4942-BA7C-582F3B0A5AB7}"/>
    <cellStyle name="40% - Accent6 3 3" xfId="344" xr:uid="{F02B2096-03BF-4563-8269-217B5509DB11}"/>
    <cellStyle name="40% - Accent6 3 4" xfId="345" xr:uid="{CE6A99F7-C366-4200-911C-488A8D4FBBF4}"/>
    <cellStyle name="40% - Accent6 3 5" xfId="342" xr:uid="{3A9D9DF0-37B6-44BB-A729-F9E67052FB44}"/>
    <cellStyle name="40% - Accent6 4" xfId="346" xr:uid="{53AFE038-EC5C-4155-92D8-87725CA56DE7}"/>
    <cellStyle name="40% - Accent6 5" xfId="1790" xr:uid="{E5BD4808-9777-4E83-8A5E-099A1F391DAD}"/>
    <cellStyle name="40% - 강조색1" xfId="11" xr:uid="{00000000-0005-0000-0000-000006000000}"/>
    <cellStyle name="40% - 강조색1 2" xfId="347" xr:uid="{E03874A3-17A6-4643-A09D-3D18650D4AC1}"/>
    <cellStyle name="40% - 강조색2" xfId="12" xr:uid="{00000000-0005-0000-0000-000007000000}"/>
    <cellStyle name="40% - 강조색3" xfId="13" xr:uid="{00000000-0005-0000-0000-000008000000}"/>
    <cellStyle name="40% - 강조색3 2" xfId="348" xr:uid="{1634FCC8-1354-415C-8B67-CA0FBC242C40}"/>
    <cellStyle name="40% - 강조색4" xfId="14" xr:uid="{00000000-0005-0000-0000-000009000000}"/>
    <cellStyle name="40% - 강조색4 2" xfId="349" xr:uid="{34F23EB4-99C5-47BE-97F0-0A034D4CC8D9}"/>
    <cellStyle name="40% - 강조색5" xfId="15" xr:uid="{00000000-0005-0000-0000-00000A000000}"/>
    <cellStyle name="40% - 강조색5 2" xfId="350" xr:uid="{F2B085F7-F64B-4B49-A5CE-9F59931FE206}"/>
    <cellStyle name="40% - 강조색6" xfId="16" xr:uid="{00000000-0005-0000-0000-00000B000000}"/>
    <cellStyle name="40% - 강조색6 2" xfId="351" xr:uid="{45629921-4BAC-458C-8FCB-7BD7EC1363BE}"/>
    <cellStyle name="60% - Accent1 2" xfId="120" xr:uid="{3BBBBF99-0853-40A8-985F-3817D1F326CE}"/>
    <cellStyle name="60% - Accent1 2 2" xfId="121" xr:uid="{9156343E-ED99-4313-A631-5E19D2FAAFB8}"/>
    <cellStyle name="60% - Accent1 2 2 2" xfId="352" xr:uid="{D51BFDD4-7F4C-416F-BF38-8BD2ED16A6A3}"/>
    <cellStyle name="60% - Accent1 2 3" xfId="353" xr:uid="{CDC06356-7780-43AD-8CFE-990B59375210}"/>
    <cellStyle name="60% - Accent1 2 4" xfId="354" xr:uid="{DAB86DF7-187E-4CB6-8CDF-0DBC13D14B33}"/>
    <cellStyle name="60% - Accent1 2 5" xfId="355" xr:uid="{41DA3013-DD6D-417B-BD14-8362FB5DC424}"/>
    <cellStyle name="60% - Accent1 3" xfId="192" xr:uid="{BBB22635-BC68-4E02-8452-09CB15404D04}"/>
    <cellStyle name="60% - Accent1 3 2" xfId="357" xr:uid="{0EA0C818-037F-4A33-92EC-FCD120B488B6}"/>
    <cellStyle name="60% - Accent1 3 3" xfId="358" xr:uid="{54F62818-D5E7-46D2-8FB2-3C0286D94527}"/>
    <cellStyle name="60% - Accent1 3 4" xfId="359" xr:uid="{5B3DBEA3-C318-4A87-8383-49C717674839}"/>
    <cellStyle name="60% - Accent1 3 5" xfId="356" xr:uid="{0FD28D23-0D40-448B-BC3D-F5949CCDD6B6}"/>
    <cellStyle name="60% - Accent1 4" xfId="360" xr:uid="{EACD2111-93B5-407E-8079-DC672B347B83}"/>
    <cellStyle name="60% - Accent1 5" xfId="1791" xr:uid="{011FAE2A-5D0E-435E-A0FC-EB5CAAF5F2A2}"/>
    <cellStyle name="60% - Accent2 2" xfId="122" xr:uid="{5D0C5AF9-DCB1-4CD1-916E-7D0A1457418D}"/>
    <cellStyle name="60% - Accent2 2 2" xfId="123" xr:uid="{1E2A9FFE-32C4-4C9E-85CA-E33EA2DA33A5}"/>
    <cellStyle name="60% - Accent2 2 2 2" xfId="361" xr:uid="{FF0891CA-719E-4A55-B4DB-793972E67DEE}"/>
    <cellStyle name="60% - Accent2 2 3" xfId="362" xr:uid="{BAEEEEDA-5145-40C0-850B-4B2CC989F986}"/>
    <cellStyle name="60% - Accent2 2 4" xfId="363" xr:uid="{721D702C-C13E-4FED-BE0B-220E080D1290}"/>
    <cellStyle name="60% - Accent2 2 5" xfId="364" xr:uid="{F5BFF2AA-F1C4-4F67-87A1-8A7A56577CA1}"/>
    <cellStyle name="60% - Accent2 3" xfId="193" xr:uid="{67A1396D-DEF3-4F29-A28F-5F80571F422D}"/>
    <cellStyle name="60% - Accent2 3 2" xfId="366" xr:uid="{127DEC45-07D7-4965-899F-D26CC280B32B}"/>
    <cellStyle name="60% - Accent2 3 3" xfId="367" xr:uid="{0B1DF0D1-689C-46AD-8328-EE55538A2757}"/>
    <cellStyle name="60% - Accent2 3 4" xfId="368" xr:uid="{51C794B2-E38A-4236-A4B1-61EDF924B4DC}"/>
    <cellStyle name="60% - Accent2 3 5" xfId="365" xr:uid="{37B9CA2D-F013-4EB9-B24A-318308F7F668}"/>
    <cellStyle name="60% - Accent2 4" xfId="369" xr:uid="{4E0BF8BF-EC20-4E8E-A823-5FDF89BDFAAE}"/>
    <cellStyle name="60% - Accent2 5" xfId="1792" xr:uid="{47904BDF-42CE-459F-A8EE-9A459A8E7E16}"/>
    <cellStyle name="60% - Accent3 2" xfId="124" xr:uid="{E76DB11C-96F0-4609-A8B0-E3603D989E1A}"/>
    <cellStyle name="60% - Accent3 2 2" xfId="125" xr:uid="{91BD38A3-CE39-4E59-83B5-F4EECB1A8169}"/>
    <cellStyle name="60% - Accent3 2 2 2" xfId="370" xr:uid="{2D8A8985-F8F3-4AB9-9ED5-2CFF0A4DDC45}"/>
    <cellStyle name="60% - Accent3 2 3" xfId="371" xr:uid="{D3C4BEB0-7B30-4C69-BF1C-8E7A79AFEC25}"/>
    <cellStyle name="60% - Accent3 2 4" xfId="372" xr:uid="{8BA65DBC-ACA7-44ED-8962-45CC4343F6D8}"/>
    <cellStyle name="60% - Accent3 2 5" xfId="373" xr:uid="{B9B3F739-25DB-4750-A8E3-5E37968C044F}"/>
    <cellStyle name="60% - Accent3 3" xfId="194" xr:uid="{20D92A3C-E376-472C-A989-649A2EC9C54F}"/>
    <cellStyle name="60% - Accent3 3 2" xfId="375" xr:uid="{FBEABCAF-6BF7-47E6-B9AE-DF336574FF4A}"/>
    <cellStyle name="60% - Accent3 3 3" xfId="376" xr:uid="{9A6D4898-7F2E-4A5D-BB14-6DA2CE6310C1}"/>
    <cellStyle name="60% - Accent3 3 4" xfId="377" xr:uid="{67BD6643-940C-46DC-80F5-07D86ACFC02C}"/>
    <cellStyle name="60% - Accent3 3 5" xfId="374" xr:uid="{114042E7-DC3F-4579-AD8A-EFFE86458B50}"/>
    <cellStyle name="60% - Accent3 4" xfId="378" xr:uid="{7DF0E0E6-08A6-4B38-A163-659C3FAB5565}"/>
    <cellStyle name="60% - Accent3 5" xfId="1793" xr:uid="{631DB90C-276B-4E2E-8A38-02143F28F1DF}"/>
    <cellStyle name="60% - Accent4 2" xfId="126" xr:uid="{EA7203CD-933D-47C4-AC09-8047394EBF67}"/>
    <cellStyle name="60% - Accent4 2 2" xfId="127" xr:uid="{4966FB92-0498-4F27-A23C-AFF097F19368}"/>
    <cellStyle name="60% - Accent4 2 2 2" xfId="379" xr:uid="{3931484B-3CF8-4E20-BFDA-3E9A988983CA}"/>
    <cellStyle name="60% - Accent4 2 3" xfId="380" xr:uid="{AB08AF44-FFBA-4BD4-BFC4-190E2F8FC522}"/>
    <cellStyle name="60% - Accent4 2 4" xfId="381" xr:uid="{1E712F0A-B25C-4464-9F1B-2C566B2DF1E8}"/>
    <cellStyle name="60% - Accent4 2 5" xfId="382" xr:uid="{7F3D2575-208D-47FB-B0AA-709CA7A1B210}"/>
    <cellStyle name="60% - Accent4 3" xfId="195" xr:uid="{95B8E60E-E65A-4F46-8913-400AA31923B4}"/>
    <cellStyle name="60% - Accent4 3 2" xfId="384" xr:uid="{3468896A-9E36-44F8-A5A0-CB54554A0A6C}"/>
    <cellStyle name="60% - Accent4 3 3" xfId="385" xr:uid="{E7CB2E04-E726-4C67-85B4-0FB2DD8EEA65}"/>
    <cellStyle name="60% - Accent4 3 4" xfId="386" xr:uid="{3B1984C7-8E5B-4B74-9361-3EDE387C6E9F}"/>
    <cellStyle name="60% - Accent4 3 5" xfId="383" xr:uid="{21CF9424-86A6-433D-A9A0-6A37C82D8925}"/>
    <cellStyle name="60% - Accent4 4" xfId="387" xr:uid="{308B6AD9-3987-4759-BAD8-089D0C9D6A4A}"/>
    <cellStyle name="60% - Accent4 5" xfId="1794" xr:uid="{C5BD92B7-6933-4144-BF91-BC360BA2FE88}"/>
    <cellStyle name="60% - Accent5 2" xfId="128" xr:uid="{ABAA3628-D72A-4FCA-8574-636C11D592B5}"/>
    <cellStyle name="60% - Accent5 2 2" xfId="129" xr:uid="{E7159C37-24B9-4538-B554-C411C59B17F1}"/>
    <cellStyle name="60% - Accent5 2 2 2" xfId="388" xr:uid="{70283D4E-CCE6-4B81-82AB-BB5B6027055F}"/>
    <cellStyle name="60% - Accent5 2 3" xfId="389" xr:uid="{B5BCE1CC-7890-49DD-838B-BF6AD42342DB}"/>
    <cellStyle name="60% - Accent5 2 4" xfId="390" xr:uid="{863E8DED-2ECB-4747-A8C0-749FAC7BB6D7}"/>
    <cellStyle name="60% - Accent5 2 5" xfId="391" xr:uid="{BBB51D06-51BA-47AB-8EF2-ACE3FAB89F6A}"/>
    <cellStyle name="60% - Accent5 3" xfId="196" xr:uid="{6D72D6F3-B614-4387-ABD7-C2F9764A63C7}"/>
    <cellStyle name="60% - Accent5 3 2" xfId="393" xr:uid="{12E450EA-0424-465C-8D0E-653DD7F26459}"/>
    <cellStyle name="60% - Accent5 3 3" xfId="394" xr:uid="{C4A3DE52-3740-4AEC-817D-18A60BD02C12}"/>
    <cellStyle name="60% - Accent5 3 4" xfId="395" xr:uid="{CE52B043-9789-4D08-B1C0-7523C2DEE15F}"/>
    <cellStyle name="60% - Accent5 3 5" xfId="392" xr:uid="{D2B00C45-6BE5-4A25-8832-D49C0B8BACE3}"/>
    <cellStyle name="60% - Accent5 4" xfId="396" xr:uid="{9DBB5388-A2BF-40C4-9BFF-5C41B91C5EE6}"/>
    <cellStyle name="60% - Accent5 5" xfId="1795" xr:uid="{DC23D5F1-4795-4BFC-A705-811095847EA9}"/>
    <cellStyle name="60% - Accent6 2" xfId="130" xr:uid="{D4B6FBC9-335D-41B6-865B-2DCF1DA79E0D}"/>
    <cellStyle name="60% - Accent6 2 2" xfId="131" xr:uid="{49C7BA00-4302-4A5C-AE1A-E513DDFBFD66}"/>
    <cellStyle name="60% - Accent6 2 2 2" xfId="397" xr:uid="{18FE04C8-8155-4BF5-95DA-57A2D18ECE49}"/>
    <cellStyle name="60% - Accent6 2 3" xfId="398" xr:uid="{3E96E91E-B131-43A9-AAD3-6CE56288CFA1}"/>
    <cellStyle name="60% - Accent6 2 4" xfId="399" xr:uid="{47A5F28B-9310-47AC-85AC-04F77160E8D7}"/>
    <cellStyle name="60% - Accent6 2 5" xfId="400" xr:uid="{14DF2D73-C95E-4C97-B4F9-AEE4E7082621}"/>
    <cellStyle name="60% - Accent6 3" xfId="197" xr:uid="{38E92BEE-080D-46C5-B3F7-5F47E6602EC3}"/>
    <cellStyle name="60% - Accent6 3 2" xfId="402" xr:uid="{22333CEC-5E7D-44F0-A805-89282B3AB42C}"/>
    <cellStyle name="60% - Accent6 3 3" xfId="403" xr:uid="{0FE1BB26-170C-4913-B998-0A35CE40F4C3}"/>
    <cellStyle name="60% - Accent6 3 4" xfId="404" xr:uid="{C85F5386-1C16-4C38-8FD3-67F51CA92165}"/>
    <cellStyle name="60% - Accent6 3 5" xfId="401" xr:uid="{48401019-D457-4EDF-9BC2-D927AAA8ADDA}"/>
    <cellStyle name="60% - Accent6 4" xfId="405" xr:uid="{69A432B6-103F-4256-8DEB-443E8CAD527A}"/>
    <cellStyle name="60% - Accent6 5" xfId="1796" xr:uid="{C957CE7D-2BE1-48AC-A4BA-3D07DDD75F4B}"/>
    <cellStyle name="60% - 강조색1" xfId="17" xr:uid="{00000000-0005-0000-0000-00000C000000}"/>
    <cellStyle name="60% - 강조색1 2" xfId="406" xr:uid="{EBF51C5A-B467-4D8B-99DA-0F8707D8F02E}"/>
    <cellStyle name="60% - 강조색2" xfId="18" xr:uid="{00000000-0005-0000-0000-00000D000000}"/>
    <cellStyle name="60% - 강조색3" xfId="19" xr:uid="{00000000-0005-0000-0000-00000E000000}"/>
    <cellStyle name="60% - 강조색3 2" xfId="407" xr:uid="{1A694B59-CB98-45FD-A012-71EA6C5F531C}"/>
    <cellStyle name="60% - 강조색4" xfId="20" xr:uid="{00000000-0005-0000-0000-00000F000000}"/>
    <cellStyle name="60% - 강조색4 2" xfId="408" xr:uid="{7AB90C1F-E4D5-49DE-80B5-E8726A8B116F}"/>
    <cellStyle name="60% - 강조색5" xfId="21" xr:uid="{00000000-0005-0000-0000-000010000000}"/>
    <cellStyle name="60% - 강조색6" xfId="22" xr:uid="{00000000-0005-0000-0000-000011000000}"/>
    <cellStyle name="60% - 강조색6 2" xfId="409" xr:uid="{01AF4684-1E69-4069-AC11-3115DD149E24}"/>
    <cellStyle name="7" xfId="410" xr:uid="{7B0F52DB-65F0-400D-9D98-4ACC7C648264}"/>
    <cellStyle name="7 2" xfId="411" xr:uid="{DA2E0DED-8FC7-41E1-A3C9-0CDAF87072ED}"/>
    <cellStyle name="7 3" xfId="412" xr:uid="{C6AF21AC-604D-4182-BC47-6EA3C0698EBC}"/>
    <cellStyle name="7_Copy of Produksi NW 01.09.2008" xfId="413" xr:uid="{089BBD75-931C-4026-B04C-64D4C604D7A3}"/>
    <cellStyle name="7_Hasil Produksi" xfId="414" xr:uid="{455E7FD4-762E-4F19-B2A0-AA37087899E7}"/>
    <cellStyle name="7_Hasil Produksi NT 22 Okt" xfId="415" xr:uid="{DAA2ADEF-3D21-4659-BE32-8FA3F161D56F}"/>
    <cellStyle name="7_Hasil Produksi NT 23 Okt" xfId="416" xr:uid="{16F9EE09-D274-4F47-A0B6-1E14AE91A3E3}"/>
    <cellStyle name="7_Mar Quality Vendor" xfId="417" xr:uid="{4CB733A7-3B8E-4690-ADD2-B19B94242524}"/>
    <cellStyle name="7_Maret Quality Actual" xfId="418" xr:uid="{4EACF7CF-502E-4230-8339-DCE4A8A60E35}"/>
    <cellStyle name="7_Okt Quality Inprocess GMES" xfId="419" xr:uid="{8B86C718-5CF7-4D70-B077-B865D33F8203}"/>
    <cellStyle name="7_Okt Quality Vendor" xfId="420" xr:uid="{980DFE81-FDA9-45A4-99BE-1AEB0417924A}"/>
    <cellStyle name="7_Production Report  26 Dec 2007" xfId="421" xr:uid="{E8571721-25A5-44D8-B626-F4290CE68FF0}"/>
    <cellStyle name="7_Production Report 01 April 2006" xfId="422" xr:uid="{3E38FA93-14CF-430C-A7B5-A349DF37FCEB}"/>
    <cellStyle name="7_Production Report 01 April 2008" xfId="423" xr:uid="{195D178B-3B8C-40AF-B283-794412044A8A}"/>
    <cellStyle name="7_Production Report 01 August  2007" xfId="424" xr:uid="{D9B79F91-9A00-4C2F-BC60-B17E810C7872}"/>
    <cellStyle name="7_Production Report 01 Feb 2008" xfId="425" xr:uid="{C260EAB6-4E1C-44B6-8948-0FB153DFD080}"/>
    <cellStyle name="7_Production Report 01 Mar 2008" xfId="426" xr:uid="{B1C643A1-8B0F-4594-9AC2-22C76383F9BF}"/>
    <cellStyle name="7_Production Report 01 Mei  2008" xfId="427" xr:uid="{A66A3E5C-7198-4A56-8E7D-53B8F8BDB6F5}"/>
    <cellStyle name="7_Production Report 01 Nov 2006_pak agus" xfId="428" xr:uid="{20A405F6-4C00-489A-9852-BAA977E97DE7}"/>
    <cellStyle name="7_Production Report 01 Nov 2007" xfId="429" xr:uid="{69B7DF7B-30D2-435E-AB50-B3EF78691C67}"/>
    <cellStyle name="7_Production Report 01 Okt  2007" xfId="430" xr:uid="{22CFAA79-24B4-4801-88B0-B3F595AA2CF0}"/>
    <cellStyle name="7_Production Report 01 Okt 2006" xfId="431" xr:uid="{A27B006A-3C41-4ED5-83E7-F77B36D794EE}"/>
    <cellStyle name="7_Production Report 01 Sept 06" xfId="432" xr:uid="{D987CABB-B011-480D-A99E-49584C4A7526}"/>
    <cellStyle name="7_Production Report 01~03 Feb 2008" xfId="433" xr:uid="{455D0370-7511-4ABD-BDA0-782FA391374B}"/>
    <cellStyle name="7_Production Report 01mei 2006" xfId="434" xr:uid="{37E05D01-C8CE-44C9-964B-8D5017CE159C}"/>
    <cellStyle name="7_Production Report 02 April 2008" xfId="435" xr:uid="{D9E6F512-C190-4592-B867-79E835AAF916}"/>
    <cellStyle name="7_Production Report 02 August  2007" xfId="436" xr:uid="{6B064CC4-1595-4865-97A2-329E8F2C6B0B}"/>
    <cellStyle name="7_Production Report 02 Jan 2006" xfId="437" xr:uid="{981D0CD7-F643-4FB0-AE27-57F1A7506EAA}"/>
    <cellStyle name="7_Production Report 02 Jan 2007" xfId="438" xr:uid="{E5B176F6-6661-4283-A222-DD8AEA44277E}"/>
    <cellStyle name="7_Production Report 02 Jan 2008" xfId="439" xr:uid="{CDB28A46-D717-4626-8311-23AA815B10A1}"/>
    <cellStyle name="7_Production Report 02 Juli 2007" xfId="440" xr:uid="{4B15637A-014B-4F8E-9118-4A3676B26750}"/>
    <cellStyle name="7_Production Report 02 Juni 2006" xfId="441" xr:uid="{65EAD7C8-9293-47C1-B8C7-C78C1EBBE2F3}"/>
    <cellStyle name="7_Production Report 02 May 2008" xfId="442" xr:uid="{1DA4BBDB-33CB-40B2-BC09-A0BA7171FC6E}"/>
    <cellStyle name="7_Production Report 02 Mei 2006" xfId="443" xr:uid="{2E9D5F2F-A750-421B-90C3-7752F01F9A77}"/>
    <cellStyle name="7_Production Report 02 Nov 2006" xfId="444" xr:uid="{BB10C814-70EF-488F-A9F9-19B67A615C7E}"/>
    <cellStyle name="7_Production Report 02 Nov 2007" xfId="445" xr:uid="{8FE15C0C-3E72-478B-8679-B9589082A556}"/>
    <cellStyle name="7_Production Report 02 Okt  2007" xfId="446" xr:uid="{8382E347-92C9-4ABD-BF8D-8E186074968F}"/>
    <cellStyle name="7_Production Report 02 Okt  2007_41184" xfId="447" xr:uid="{52AA26EE-E9CF-4BC8-92C0-C714251EA192}"/>
    <cellStyle name="7_Production Report 02 Okt 2006" xfId="448" xr:uid="{80B4A858-C368-4F97-9AAD-641D61B44929}"/>
    <cellStyle name="7_Production Report 03 April 2006" xfId="449" xr:uid="{5A6A8270-C7AD-45E1-9110-434D24EA7EC6}"/>
    <cellStyle name="7_Production Report 03 April 2008" xfId="450" xr:uid="{D4C44EFD-CC28-4245-B2F7-572862B9A94C}"/>
    <cellStyle name="7_Production Report 03 August  2007" xfId="451" xr:uid="{58BEFEE2-69C1-4558-BE97-590D3A5D1D39}"/>
    <cellStyle name="7_Production Report 03 Dec 2007" xfId="452" xr:uid="{F80D0520-0AEA-4862-B093-101A0DCDAA69}"/>
    <cellStyle name="7_Production Report 03 Jan 2008" xfId="453" xr:uid="{4A132751-9D96-4428-AC4F-3C1FC84A1152}"/>
    <cellStyle name="7_Production Report 03 Juli 2006" xfId="454" xr:uid="{0BD6C216-4E10-44F8-BF90-9D654F7DAD94}"/>
    <cellStyle name="7_Production Report 03 Juli 2007" xfId="455" xr:uid="{0A9A9A49-117B-4890-9C54-6AC133F62436}"/>
    <cellStyle name="7_Production Report 03 Mar 2008" xfId="456" xr:uid="{E9B7AC96-A767-4D93-86AF-A4BAD4A35FD0}"/>
    <cellStyle name="7_Production Report 03 May 2008" xfId="457" xr:uid="{E43B26F2-95B1-43ED-AA35-DE6E94F5132C}"/>
    <cellStyle name="7_Production Report 03 Mei 2006" xfId="458" xr:uid="{416A279A-01FE-487A-92AD-054FBF6733BE}"/>
    <cellStyle name="7_Production Report 03 Nov 2006" xfId="459" xr:uid="{41446C3C-A7C9-4DDC-929E-04AF40E7E062}"/>
    <cellStyle name="7_Production Report 03 Nov 2007" xfId="460" xr:uid="{67E2F743-0CD4-474C-8E6F-06734163867A}"/>
    <cellStyle name="7_Production Report 03 Okt  2007" xfId="461" xr:uid="{C6822203-F316-4EF0-A5BF-5BA6E7468FA9}"/>
    <cellStyle name="7_Production Report 03 Okt 2006" xfId="462" xr:uid="{335FF8D8-B27C-4BBB-942E-2F6638507CAF}"/>
    <cellStyle name="7_Production Report 03 Sept  2007" xfId="463" xr:uid="{A9BB01DC-8502-4CF8-A0E5-7187BFF9115F}"/>
    <cellStyle name="7_Production Report 04 ~ 05Jan 2008" xfId="464" xr:uid="{DC0B58D0-812B-412D-B8DB-86A8DFBDC6D5}"/>
    <cellStyle name="7_Production Report 04 April 2006" xfId="465" xr:uid="{A1D350EB-2684-47EA-8F0C-25DEB97CA8FB}"/>
    <cellStyle name="7_Production Report 04 April 2008" xfId="466" xr:uid="{615387F0-297D-4491-A1EF-B21743109C44}"/>
    <cellStyle name="7_Production Report 04 August  2007" xfId="467" xr:uid="{D0B4C8A5-BBFB-4485-B411-92E37926201A}"/>
    <cellStyle name="7_Production Report 04 Dec 2006" xfId="468" xr:uid="{5AE153CE-EF1E-45CB-9FBA-2013CD6E141E}"/>
    <cellStyle name="7_Production Report 04 Dec 2007" xfId="469" xr:uid="{95425345-FAAF-43FC-BE34-9806830E6FFB}"/>
    <cellStyle name="7_Production Report 04 Feb 2008" xfId="470" xr:uid="{F7A93ED6-37FC-40F5-8434-A96D0F6E2F7F}"/>
    <cellStyle name="7_Production Report 04 Jan 2008" xfId="471" xr:uid="{7979368A-38DA-4D01-AFC1-A8EE95966870}"/>
    <cellStyle name="7_Production Report 04 Juli 2006" xfId="472" xr:uid="{EB94F1A0-EEB5-45DA-ADBA-C0283A47CF91}"/>
    <cellStyle name="7_Production Report 04 Juli 2007" xfId="473" xr:uid="{328D12A8-A762-4A8D-A51B-8B70B1E9F6D8}"/>
    <cellStyle name="7_Production Report 04 Juni 2007" xfId="474" xr:uid="{0CA31DD2-AE99-4ADC-B5C5-F1BC511AE501}"/>
    <cellStyle name="7_Production Report 04 Mar 2008" xfId="475" xr:uid="{9F51EBE8-7B43-4560-A00D-B74E68C91F79}"/>
    <cellStyle name="7_Production Report 04 Mei 2006" xfId="476" xr:uid="{668FBB20-3C49-4D91-A3DA-9C3AB80C442F}"/>
    <cellStyle name="7_Production Report 04 Nov 2006" xfId="477" xr:uid="{2E054241-EC08-41BF-AB44-0A7E4FDE5656}"/>
    <cellStyle name="7_Production Report 04 Nov 2007" xfId="478" xr:uid="{DAAE37CA-506B-461D-B2EE-68B098B6948A}"/>
    <cellStyle name="7_Production Report 04 Okt  2007" xfId="479" xr:uid="{2E2F9D8C-9E1C-4B3A-B3FA-F19A86B50345}"/>
    <cellStyle name="7_Production Report 04 Okt 2006" xfId="480" xr:uid="{2957F91C-4D29-4E77-BBEC-74253F87C7F1}"/>
    <cellStyle name="7_Production Report 04 Sept  2007" xfId="481" xr:uid="{39A9B69D-BEBE-42F3-8CE6-8C03B91968F5}"/>
    <cellStyle name="7_Production Report 04 Sept 06" xfId="482" xr:uid="{1E26E00F-F1DE-4C57-B4E7-4BF3E8CFB8D8}"/>
    <cellStyle name="7_Production Report 04~06 April 2008" xfId="483" xr:uid="{40A1C210-1634-4973-899F-09F8E5EB3F25}"/>
    <cellStyle name="7_Production Report 05 April 2006" xfId="484" xr:uid="{4FFD3090-D875-4756-A0CB-EEBF93681BF7}"/>
    <cellStyle name="7_Production Report 05 August  2007" xfId="485" xr:uid="{7FAEE8AE-C60C-446A-BFDD-EFDAA8521C59}"/>
    <cellStyle name="7_Production Report 05 Dec 2006" xfId="486" xr:uid="{B4BE320C-4302-47CD-AEB7-5DA5BBDD33DC}"/>
    <cellStyle name="7_Production Report 05 Dec 2007" xfId="487" xr:uid="{50C9780A-77F1-4746-B0D9-0FA22475DAE1}"/>
    <cellStyle name="7_Production Report 05 Feb 2008" xfId="488" xr:uid="{F40ED4B5-0187-43CF-8F35-6C38A91C8F98}"/>
    <cellStyle name="7_Production Report 05 Juli 2006" xfId="489" xr:uid="{03AFB65B-26E9-4932-8DC9-805EAB958DD2}"/>
    <cellStyle name="7_Production Report 05 Juli 2007" xfId="490" xr:uid="{A12E678A-50B3-4F29-9CAB-8C5F162C58F0}"/>
    <cellStyle name="7_Production Report 05 Juni 2006" xfId="491" xr:uid="{6A92D797-5DC9-4C52-844A-167E3F42EA71}"/>
    <cellStyle name="7_Production Report 05 Juni 2007" xfId="492" xr:uid="{2E19C92E-E634-4AB6-B543-CE6A07C149C1}"/>
    <cellStyle name="7_Production Report 05 Mar 2008" xfId="493" xr:uid="{3A406532-BA01-4177-8355-0F4C2F4E4564}"/>
    <cellStyle name="7_Production Report 05 Mei 2006" xfId="494" xr:uid="{F3D6E714-DCA4-4107-B009-67B584111A53}"/>
    <cellStyle name="7_Production Report 05 Nov 2007" xfId="495" xr:uid="{7703D4B5-F1D6-4DA5-B0F2-4D2537F8990A}"/>
    <cellStyle name="7_Production Report 05 Okt  2007" xfId="496" xr:uid="{77EDD3EF-92AA-45BA-9E25-147559A70F76}"/>
    <cellStyle name="7_Production Report 05 Okt 2006" xfId="497" xr:uid="{5B348DF5-E699-4DDC-AF08-1F727E9C4C07}"/>
    <cellStyle name="7_Production Report 05 Sept  2007" xfId="498" xr:uid="{614F7A0D-A293-4344-B896-3F98ADD06DDF}"/>
    <cellStyle name="7_Production Report 05 Sept 06" xfId="499" xr:uid="{F67B0D6A-0E0D-4E25-A2E4-462856253D90}"/>
    <cellStyle name="7_Production Report 06 April 2006 rev1" xfId="500" xr:uid="{B43733B1-CF4A-4748-9341-4FC72864C84E}"/>
    <cellStyle name="7_Production Report 06 August  2007" xfId="501" xr:uid="{F9D5FC04-5107-4FB6-A11A-D853421DA647}"/>
    <cellStyle name="7_Production Report 06 Dec 2006" xfId="502" xr:uid="{094C16A6-269F-493F-9018-E55F4AF27995}"/>
    <cellStyle name="7_Production Report 06 Dec 2007" xfId="503" xr:uid="{2CFA8430-5F15-4EC7-9C3F-378B3F528CDD}"/>
    <cellStyle name="7_Production Report 06 Feb 2008" xfId="504" xr:uid="{A09E2CC5-3BFA-4C00-83A1-13C6D4544132}"/>
    <cellStyle name="7_Production Report 06 Juli 2006" xfId="505" xr:uid="{CB5793AE-DF18-475D-91E6-E781F4DBB866}"/>
    <cellStyle name="7_Production Report 06 Juli 2007" xfId="506" xr:uid="{FF99990D-0717-4451-BDCC-2ABF5F881CCF}"/>
    <cellStyle name="7_Production Report 06 Juni 2006" xfId="507" xr:uid="{E72BD661-0900-4E0A-B02E-A1E79AA9A6A6}"/>
    <cellStyle name="7_Production Report 06 Juni 2007" xfId="508" xr:uid="{4F78680B-F2A2-4469-9A9B-5C075F621F5D}"/>
    <cellStyle name="7_Production Report 06 Juni 2007 C" xfId="509" xr:uid="{242F6AE8-E189-4587-B969-D95C481303A5}"/>
    <cellStyle name="7_Production Report 06 Mar 2008" xfId="510" xr:uid="{BA273BBC-4E3D-4A8B-97BB-5AE6CCF3AE5D}"/>
    <cellStyle name="7_Production Report 06 May 2008" xfId="511" xr:uid="{E30ED36F-6DC7-42F1-96E8-10E1976DB610}"/>
    <cellStyle name="7_Production Report 06 Mei 2006" xfId="512" xr:uid="{C26C6000-1FEB-496A-A412-3BBC2D9A00BC}"/>
    <cellStyle name="7_Production Report 06 Nov 2007" xfId="513" xr:uid="{BC8E2CC7-641F-42D9-A04D-CDBAF0B7FD3E}"/>
    <cellStyle name="7_Production Report 06 Okt  2007" xfId="514" xr:uid="{CE94FBE9-8224-4826-B1FF-1A0F35AF6805}"/>
    <cellStyle name="7_Production Report 06 Okt 2006" xfId="515" xr:uid="{F3F110D0-40BF-4E31-A8ED-7E6B5B36EF6C}"/>
    <cellStyle name="7_Production Report 06 Sept  2007" xfId="516" xr:uid="{7DC4129C-705E-4446-9413-C0CC200B2E20}"/>
    <cellStyle name="7_Production Report 06 Sept 06" xfId="517" xr:uid="{B5AAFEE3-ABBD-41BE-B37A-98512AFEDF03}"/>
    <cellStyle name="7_Production Report 07 ~ 08 Sept  2007" xfId="518" xr:uid="{0060E167-D6E2-4256-99A5-0ED0B1DEECC5}"/>
    <cellStyle name="7_Production Report 07 April 2006" xfId="519" xr:uid="{B1B9BC4B-39CF-4A74-A424-F5660B51B416}"/>
    <cellStyle name="7_Production Report 07 April 2008" xfId="520" xr:uid="{B4760E07-59C7-47CE-8435-0EC89A743050}"/>
    <cellStyle name="7_Production Report 07 August  2007" xfId="521" xr:uid="{3EB42A26-8BA6-419C-A77E-EF120F48A9B0}"/>
    <cellStyle name="7_Production Report 07 Dec 2006" xfId="522" xr:uid="{26300F67-3220-4B3B-AE91-6E9AA7E47DA2}"/>
    <cellStyle name="7_Production Report 07 Dec 2007" xfId="523" xr:uid="{F67A8BED-7510-4412-AE9D-B49480903E7D}"/>
    <cellStyle name="7_Production Report 07 Feb 2008" xfId="524" xr:uid="{D1FC7554-9D9C-4E82-BF7D-980BDF20E762}"/>
    <cellStyle name="7_Production Report 07 Jan 2008" xfId="525" xr:uid="{BD0B45B4-AC96-475A-82C1-FDC4692E2AEF}"/>
    <cellStyle name="7_Production Report 07 Juli 2006" xfId="526" xr:uid="{F9532B9F-6998-42BA-9945-96594F1172A4}"/>
    <cellStyle name="7_Production Report 07 Juni 2006" xfId="527" xr:uid="{5FC78FA5-8B51-4E70-84E0-E29E1AD2A707}"/>
    <cellStyle name="7_Production Report 07 Juni 2007 Actual" xfId="528" xr:uid="{18E5943D-BABF-40F1-B320-1F0C3B7C9523}"/>
    <cellStyle name="7_Production Report 07 Mar 2008" xfId="529" xr:uid="{9F46AEF1-F6C2-47BB-9218-7BC22F29ACB1}"/>
    <cellStyle name="7_Production Report 07 May 2008" xfId="530" xr:uid="{D4F18D6E-7783-4447-A94C-5D2D7BE4C009}"/>
    <cellStyle name="7_Production Report 07 Nov 2007" xfId="531" xr:uid="{BA955856-92BE-4E6B-A4E5-544961B80121}"/>
    <cellStyle name="7_Production Report 07 Okt  2007" xfId="532" xr:uid="{CF08272B-CE54-429E-8F8A-B1F4ACC423D8}"/>
    <cellStyle name="7_Production Report 07 Okt 2006" xfId="533" xr:uid="{D78C5BE9-449B-4A81-877E-2DACE78CC81C}"/>
    <cellStyle name="7_Production Report 07 Sept  2007" xfId="534" xr:uid="{398B930F-792C-402D-B9F4-8C6216EDA85F}"/>
    <cellStyle name="7_Production Report 07 Sept 06" xfId="535" xr:uid="{A4CCE2C1-79FD-4336-9376-4AD968DFA516}"/>
    <cellStyle name="7_Production Report 07~9  Juli 2006" xfId="536" xr:uid="{150F797C-7847-4D07-AF57-FD13B308DFC1}"/>
    <cellStyle name="7_Production Report 08 April 2006" xfId="537" xr:uid="{4B863384-50AD-45BA-81F2-7AB3E0DFFEDF}"/>
    <cellStyle name="7_Production Report 08 April 2008" xfId="538" xr:uid="{344EA539-1FAA-4C9A-8CEA-3324C8948367}"/>
    <cellStyle name="7_Production Report 08 August  2007" xfId="539" xr:uid="{2B7F2D13-B3CA-446B-AD77-690BE0E4C5EC}"/>
    <cellStyle name="7_Production Report 08 Dec 2006" xfId="540" xr:uid="{B6470FF7-5ADC-49C1-82DD-CC8594195AFC}"/>
    <cellStyle name="7_Production Report 08 Dec 2007" xfId="541" xr:uid="{49A503AE-E2EA-4AAF-8D22-60BF42A2F759}"/>
    <cellStyle name="7_Production Report 08 Feb 2008" xfId="542" xr:uid="{092FA63E-4F29-473F-8FE8-53CE4F36F414}"/>
    <cellStyle name="7_Production Report 08 Jan 2008" xfId="543" xr:uid="{59697309-4A47-424A-BC35-0ACD535361F6}"/>
    <cellStyle name="7_Production Report 08 Juni 2006" xfId="544" xr:uid="{14EB52CB-CE67-4498-927D-2CC21AA83ADB}"/>
    <cellStyle name="7_Production Report 08 Juni 2007" xfId="545" xr:uid="{C2071050-46CE-4DCE-AB26-F8FEF79E688A}"/>
    <cellStyle name="7_Production Report 08 Mar 2008" xfId="546" xr:uid="{34E70AEB-757F-48EC-B68D-F9FBA0BA5DBD}"/>
    <cellStyle name="7_Production Report 08 May 2008" xfId="547" xr:uid="{F58FE9A3-BC75-47BB-99F0-BC5C0CBC4A3D}"/>
    <cellStyle name="7_Production Report 08 Mei 2006h" xfId="548" xr:uid="{EEB17332-F6B2-4E76-9C7B-DE814122AFB9}"/>
    <cellStyle name="7_Production Report 08 Nov 2007" xfId="549" xr:uid="{2EA51DD0-3323-4CDD-B480-C92C7EFB388B}"/>
    <cellStyle name="7_Production Report 08 Okt  2007" xfId="550" xr:uid="{1F55A095-18D7-421C-BDBB-C6F3DEDD9F1B}"/>
    <cellStyle name="7_Production Report 08 Okt 2006" xfId="551" xr:uid="{1C8472DF-0DF0-46C8-AF92-299D3BA81A6C}"/>
    <cellStyle name="7_Production Report 08 Sept 06" xfId="552" xr:uid="{F874ED0E-CC3B-4FF2-AD60-AF978B142EBE}"/>
    <cellStyle name="7_Production Report 08~09 Dec 2006" xfId="553" xr:uid="{D6C28FC4-41D3-4B4C-AAFD-183FE2A5EAC5}"/>
    <cellStyle name="7_Production Report 09 April 2008" xfId="554" xr:uid="{C1E56C4E-960F-4614-8E61-A3299EA090A0}"/>
    <cellStyle name="7_Production Report 09 August  2007" xfId="555" xr:uid="{DCDCD20A-D37D-4E0F-A89B-322F44496C7F}"/>
    <cellStyle name="7_Production Report 09 Feb 2008" xfId="556" xr:uid="{6D8913E1-6256-4CF6-8163-F0C7D81F7AFA}"/>
    <cellStyle name="7_Production Report 09 Jan 2008" xfId="557" xr:uid="{BF06B4DE-957B-4C33-8AE5-CD956237E77C}"/>
    <cellStyle name="7_Production Report 09 Juli 2007" xfId="558" xr:uid="{50D0621C-BAFE-4790-92D8-A5187284D8F8}"/>
    <cellStyle name="7_Production Report 09 Juni 2006" xfId="559" xr:uid="{0749D47C-6649-4E5A-8ED1-003C471EBD78}"/>
    <cellStyle name="7_Production Report 09 May 2008" xfId="560" xr:uid="{39B248AA-AFEF-47D0-86DC-127CBD4702EC}"/>
    <cellStyle name="7_Production Report 09 Mei 2006_41184" xfId="561" xr:uid="{A31672D0-815C-4CCF-9018-CF0068D884D0}"/>
    <cellStyle name="7_Production Report 09 Nov 2007" xfId="562" xr:uid="{AE1F3697-9513-4AD0-836B-40B3977C0C08}"/>
    <cellStyle name="7_Production Report 09 Okt  2007" xfId="563" xr:uid="{C52467B6-B548-40EA-B97A-5D2A81DE157D}"/>
    <cellStyle name="7_Production Report 09 Okt 2006" xfId="564" xr:uid="{F949C91C-AFCE-47FC-8BE2-373CC6E23BDF}"/>
    <cellStyle name="7_Production Report 09 Sept  2007" xfId="565" xr:uid="{60EFC5CB-DBB6-458A-8D70-39D3315D2314}"/>
    <cellStyle name="7_Production Report 1 Agustus 2006" xfId="566" xr:uid="{F953E099-6A16-4D99-84E6-CA18C95CCAF6}"/>
    <cellStyle name="7_Production Report 1 Feb 2006" xfId="567" xr:uid="{04A382D2-EC3A-4A9B-8D53-C029FC9BF7BF}"/>
    <cellStyle name="7_Production Report 1 Feb 2007" xfId="568" xr:uid="{3A462905-4281-469C-876C-30BFA59EC922}"/>
    <cellStyle name="7_Production Report 1 Juni 2006" xfId="569" xr:uid="{4E4C1330-CB4C-481C-BDF5-CB3C8DF29F42}"/>
    <cellStyle name="7_Production Report 1 Mar 2007" xfId="570" xr:uid="{3BB836B7-F2F6-4A9D-A8BF-6DDBECDDC966}"/>
    <cellStyle name="7_Production Report 1 Maret 2006" xfId="571" xr:uid="{41CC61D4-5F1E-4109-BCF3-482A4F50E27F}"/>
    <cellStyle name="7_Production Report 1 Mei 2007" xfId="572" xr:uid="{192EEFA3-BC35-4D83-B13C-8AC4D174D303}"/>
    <cellStyle name="7_Production Report 10 Agustus 2006" xfId="573" xr:uid="{803DDD53-2FD7-4FAC-8B83-0979F6F956A9}"/>
    <cellStyle name="7_Production Report 10 April 2006" xfId="574" xr:uid="{7F6398F5-A857-4BED-ABEF-D0A259A5641E}"/>
    <cellStyle name="7_Production Report 10 April 2007" xfId="575" xr:uid="{269A90BB-FE71-4FF7-9463-663F9367FE5A}"/>
    <cellStyle name="7_Production Report 10 April 2008" xfId="576" xr:uid="{BFCFD817-B042-4734-BB9E-62735432EE8B}"/>
    <cellStyle name="7_Production Report 10 August  2007" xfId="577" xr:uid="{6103585E-7D82-4D5D-A03F-087501EC9186}"/>
    <cellStyle name="7_Production Report 10 Dec 2007" xfId="578" xr:uid="{8144B57D-79EB-4FCC-B204-B866F3997BB0}"/>
    <cellStyle name="7_Production Report 10 Feb 2006" xfId="579" xr:uid="{2C59336A-1C43-4442-8E0E-8A276C681FC1}"/>
    <cellStyle name="7_Production Report 10 Feb 2007" xfId="580" xr:uid="{397E2AE6-DF00-4C62-834E-6111DF7B6186}"/>
    <cellStyle name="7_Production Report 10 Feb 2007 ~11 feb 2007" xfId="581" xr:uid="{0C9F37CF-8395-4897-9E45-C7F2E07284C8}"/>
    <cellStyle name="7_Production Report 10 Feb 2007gg" xfId="582" xr:uid="{8342B04C-E6DC-49E3-9489-221038F798E7}"/>
    <cellStyle name="7_Production Report 10 Feb 2008" xfId="583" xr:uid="{D27678EA-371E-42E2-8C5D-648855B29EC1}"/>
    <cellStyle name="7_Production Report 10 Jan 2007" xfId="584" xr:uid="{2F49F0DE-7A19-43E9-83BC-A7A5A02B567E}"/>
    <cellStyle name="7_Production Report 10 Juli 2006" xfId="585" xr:uid="{8E879AF2-14CB-4656-805D-BF1F17C7CA9F}"/>
    <cellStyle name="7_Production Report 10 Juli 2007" xfId="586" xr:uid="{942C77D5-C94B-4888-A25B-6A54BF57D7BC}"/>
    <cellStyle name="7_Production Report 10 Juni 2006" xfId="587" xr:uid="{48DB0019-3449-4BFE-943F-A0E2EFE7E11A}"/>
    <cellStyle name="7_Production Report 10 Mar 2008" xfId="588" xr:uid="{94F2360B-896B-4467-B573-05403EA6F0B0}"/>
    <cellStyle name="7_Production Report 10 Maret 2006" xfId="589" xr:uid="{EDCAD5A5-3334-4564-9038-D9D8E872129A}"/>
    <cellStyle name="7_Production Report 10 May 2008" xfId="590" xr:uid="{B71F07F2-C46A-48E8-82AD-85FB9B0235FB}"/>
    <cellStyle name="7_Production Report 10 Mei 2006" xfId="591" xr:uid="{2A630A0A-B67F-4431-922E-6B666FDFCFAD}"/>
    <cellStyle name="7_Production Report 10 Mei 2007" xfId="592" xr:uid="{3EF34BEC-D54C-4DC6-9C52-30EF4774474D}"/>
    <cellStyle name="7_Production Report 10 Nov 2006" xfId="593" xr:uid="{97E9F339-5849-4C1E-98EF-717A7A16D9DC}"/>
    <cellStyle name="7_Production Report 10 Nov 2007" xfId="594" xr:uid="{BF2802A3-472C-4A65-B53A-1CFF52B2057D}"/>
    <cellStyle name="7_Production Report 10 Okt  2007" xfId="595" xr:uid="{7C51E5ED-7D2D-404F-A39F-E5AD86CE5C26}"/>
    <cellStyle name="7_Production Report 10 Okt 2006" xfId="596" xr:uid="{E1B2D688-8FAA-4A0F-A9C3-B944B639F365}"/>
    <cellStyle name="7_Production Report 10 Sept  2007" xfId="597" xr:uid="{CBEC8F75-35D4-4E2D-B4FE-631D63BAF310}"/>
    <cellStyle name="7_Production Report 10 Sept 06" xfId="598" xr:uid="{697ED04B-1932-40F1-9387-87D0F87AAF97}"/>
    <cellStyle name="7_Production Report 11 ~ 12 Apr 2008" xfId="599" xr:uid="{B8C3EA09-E8AF-4317-83E0-D4CA13E33CD4}"/>
    <cellStyle name="7_Production Report 11 Agustus 2006" xfId="600" xr:uid="{EAD8B7E8-7F9F-45CC-996D-316E0B93BD2E}"/>
    <cellStyle name="7_Production Report 11 Apr 2008" xfId="601" xr:uid="{C9D54476-3DC7-4203-9898-48E50EBBEBDD}"/>
    <cellStyle name="7_Production Report 11 April 2007" xfId="602" xr:uid="{B0845E77-6EA7-49E3-BD5E-095AC56444EA}"/>
    <cellStyle name="7_Production Report 11 Dec 2006" xfId="603" xr:uid="{A703C2D1-49EC-4986-9468-1CD7B2806206}"/>
    <cellStyle name="7_Production Report 11 Dec 2007" xfId="604" xr:uid="{421FCAF7-A39E-4E6E-BDCC-7626F29F3FD5}"/>
    <cellStyle name="7_Production Report 11 Feb 2006" xfId="605" xr:uid="{C292608D-61F9-4E14-9A92-D8B6B2E37203}"/>
    <cellStyle name="7_Production Report 11 Feb 2008" xfId="606" xr:uid="{ED2B073E-C0BE-4DE4-910B-DD73993669AC}"/>
    <cellStyle name="7_Production Report 11 Jan 2007" xfId="607" xr:uid="{CF361DE6-4124-4B25-89EA-029A6488A9FA}"/>
    <cellStyle name="7_Production Report 11 Jan 2008" xfId="608" xr:uid="{1843E58A-4ED7-4732-B374-483261823142}"/>
    <cellStyle name="7_Production Report 11 Jan 2008n" xfId="609" xr:uid="{8B4E048F-032C-42FD-A629-DD233B646221}"/>
    <cellStyle name="7_Production Report 11 Juli 2006" xfId="610" xr:uid="{A84B1DF1-F233-486C-A98A-5A81DEBFFF06}"/>
    <cellStyle name="7_Production Report 11 Juli 2007" xfId="611" xr:uid="{92A4316D-C76F-4F13-AFC4-422335BBAB36}"/>
    <cellStyle name="7_Production Report 11 Juni 2006" xfId="612" xr:uid="{264AAD89-8F68-4929-B489-EF29A8785F7E}"/>
    <cellStyle name="7_Production Report 11 Juni 2007" xfId="613" xr:uid="{30774DB7-61F1-44DB-9B37-521333E46866}"/>
    <cellStyle name="7_Production Report 11 Mar 2008" xfId="614" xr:uid="{CACAF978-98B0-4964-8DC7-BC6D20B5844B}"/>
    <cellStyle name="7_Production Report 11 Maret 2006" xfId="615" xr:uid="{CDF91A63-EB32-4156-A378-2D0EA0127A96}"/>
    <cellStyle name="7_Production Report 11 Mei 2006" xfId="616" xr:uid="{D7892188-0A1B-4C6C-946C-A1B5C9A1CDBE}"/>
    <cellStyle name="7_Production Report 11 Mei 2007" xfId="617" xr:uid="{6200F830-771F-462F-B0AB-C9614C9F1C2C}"/>
    <cellStyle name="7_Production Report 11 Nov 2006" xfId="618" xr:uid="{CC36FB74-5E8B-47FA-B6E2-21F443C51BE6}"/>
    <cellStyle name="7_Production Report 11 Okt  2007" xfId="619" xr:uid="{6FBFF39F-FE9C-48EE-8BE3-E336C18556B7}"/>
    <cellStyle name="7_Production Report 11 Okt 2006" xfId="620" xr:uid="{4FCDFC8B-83AE-4C04-90FF-0DDBC4E76240}"/>
    <cellStyle name="7_Production Report 11 Sept  2007" xfId="621" xr:uid="{111E3443-2FD7-4812-BB39-C500DCBD7683}"/>
    <cellStyle name="7_Production Report 11 Sept  2007_41184" xfId="622" xr:uid="{B377EF6D-188C-4A5D-BDD2-D96D1887432A}"/>
    <cellStyle name="7_Production Report 11 Sept 06" xfId="623" xr:uid="{0F36FA8B-8F00-4FDC-9B34-1138D3DE4446}"/>
    <cellStyle name="7_Production Report 11~12 Nov 2006" xfId="624" xr:uid="{FC65D012-271C-43A6-ADA2-1CCF759943C7}"/>
    <cellStyle name="7_Production Report 12 Agustus 2006" xfId="625" xr:uid="{BA96611D-90E4-48A2-92EC-A83D684C3A19}"/>
    <cellStyle name="7_Production Report 12 April 2006" xfId="626" xr:uid="{BD5B3530-956E-4A6B-AFCF-88966814A227}"/>
    <cellStyle name="7_Production Report 12 April 2007" xfId="627" xr:uid="{49B52E3A-5E78-4171-B9FB-6A555F175145}"/>
    <cellStyle name="7_Production Report 12 August  2007" xfId="628" xr:uid="{9E7AB420-0ACF-4888-AFED-7EC0207E08E6}"/>
    <cellStyle name="7_Production Report 12 Dec 2006" xfId="629" xr:uid="{B29CE297-9EAE-4EA9-B944-B3FA4F4BA2C1}"/>
    <cellStyle name="7_Production Report 12 Dec 2007" xfId="630" xr:uid="{CEB06789-EF64-4B27-A7B8-256AF10C11CE}"/>
    <cellStyle name="7_Production Report 12 Feb 2007" xfId="631" xr:uid="{89068241-6D33-46A8-AB30-2DBF4467744D}"/>
    <cellStyle name="7_Production Report 12 Feb 2008" xfId="632" xr:uid="{79F1454D-680A-4488-BA1F-3915E3F183C5}"/>
    <cellStyle name="7_Production Report 12 Jan 2007" xfId="633" xr:uid="{3F9112EA-E17D-4C8E-BD89-A205485D7B1F}"/>
    <cellStyle name="7_Production Report 12 Juli 2007" xfId="634" xr:uid="{A4084B98-9143-4D37-A291-533E3DF991ED}"/>
    <cellStyle name="7_Production Report 12 Juni 2006" xfId="635" xr:uid="{CA7A1FDD-8848-4CAD-B754-923F5B0E4754}"/>
    <cellStyle name="7_Production Report 12 Juni 2007" xfId="636" xr:uid="{9ED5111B-166C-46E1-9EAB-268A68782269}"/>
    <cellStyle name="7_Production Report 12 Mar 2007" xfId="637" xr:uid="{A03BE08A-3DEF-4B99-8939-E49ECC99408A}"/>
    <cellStyle name="7_Production Report 12 Mar 2008" xfId="638" xr:uid="{1BFC6F00-EC7C-4029-81C9-E49138D774BF}"/>
    <cellStyle name="7_Production Report 12 May  2008" xfId="639" xr:uid="{C05EE92A-2BB3-466F-B0EC-D7BB72783131}"/>
    <cellStyle name="7_Production Report 12 Mei 2006_24130" xfId="640" xr:uid="{11DEA7E9-04AB-4B60-9779-789BF7137525}"/>
    <cellStyle name="7_Production Report 12 Mei 2007" xfId="641" xr:uid="{BBEDDCDA-9A23-4115-98F8-77E11C9689EB}"/>
    <cellStyle name="7_Production Report 12 Nov 2007" xfId="642" xr:uid="{57DBD74F-9366-491C-AB5E-1DE7FBE76545}"/>
    <cellStyle name="7_Production Report 12 Okt 2006" xfId="643" xr:uid="{43C89901-120A-455E-B0C1-65FB31362750}"/>
    <cellStyle name="7_Production Report 12 Sept  2007" xfId="644" xr:uid="{5E5AFB78-FD97-41DE-B0BE-0131D59706D9}"/>
    <cellStyle name="7_Production Report 12 Sept 06" xfId="645" xr:uid="{61816105-AED5-4497-BFB5-9988D4DAB066}"/>
    <cellStyle name="7_Production Report 12~13 Agustus 2006" xfId="646" xr:uid="{CF11B06C-9655-4FD5-92E7-921966369B5C}"/>
    <cellStyle name="7_Production Report 13 ~ 14 April 2006" xfId="647" xr:uid="{76003C80-3F5E-4E87-9EB5-D894A11D3BD7}"/>
    <cellStyle name="7_Production Report 13 April 2006" xfId="648" xr:uid="{57A3BA8A-8678-48EA-AC42-60AF6AAB54A4}"/>
    <cellStyle name="7_Production Report 13 April 2007" xfId="649" xr:uid="{C646B895-34EE-4869-BDD1-E426A1FCAAD9}"/>
    <cellStyle name="7_Production Report 13 August  2007" xfId="650" xr:uid="{664B3380-2EA9-49AA-9A6E-D0F458930AD9}"/>
    <cellStyle name="7_Production Report 13 Dec 2006" xfId="651" xr:uid="{5D57C2AF-B08C-4571-8FE9-CF27083C74EB}"/>
    <cellStyle name="7_Production Report 13 Dec 2007" xfId="652" xr:uid="{4DBDEB7F-6AC1-408B-92EB-72D6F64A8D51}"/>
    <cellStyle name="7_Production Report 13 Feb 2006" xfId="653" xr:uid="{2472B527-B890-45A7-B59B-61D1C18AF876}"/>
    <cellStyle name="7_Production Report 13 Feb 2007" xfId="654" xr:uid="{BF60E9DA-F725-4DA9-9487-1BC8BBDDCB02}"/>
    <cellStyle name="7_Production Report 13 Feb 2008" xfId="655" xr:uid="{EDD2523E-2F8D-4C89-A1D6-E96EB5F801E9}"/>
    <cellStyle name="7_Production Report 13 Juli 2007" xfId="656" xr:uid="{229DC5F8-6A90-4433-B0D7-06CFA3E35B9A}"/>
    <cellStyle name="7_Production Report 13 Juni 2006" xfId="657" xr:uid="{29A8BFD5-9C2B-449C-ADAF-BA3194D659B7}"/>
    <cellStyle name="7_Production Report 13 Juni 2007" xfId="658" xr:uid="{C92B327D-628D-4533-A5EB-3A3E3AE13A95}"/>
    <cellStyle name="7_Production Report 13 Mar 2007" xfId="659" xr:uid="{F8E95780-0A45-45D1-83FE-4FD0B62B5F48}"/>
    <cellStyle name="7_Production Report 13 Mar 2008" xfId="660" xr:uid="{DBED06DA-BE12-4C6A-B1C3-60023CAE7677}"/>
    <cellStyle name="7_Production Report 13 Maret 2006" xfId="661" xr:uid="{F65310C6-9A71-4358-8B14-E4BF10126BD4}"/>
    <cellStyle name="7_Production Report 13 Mei 2006" xfId="662" xr:uid="{0A753CCC-A56E-4D40-812B-8B771230E662}"/>
    <cellStyle name="7_Production Report 13 Nov 2006" xfId="663" xr:uid="{A43386DE-8B5F-4AF9-83ED-A81CBFA0E378}"/>
    <cellStyle name="7_Production Report 13 Nov 2007" xfId="664" xr:uid="{02C1C868-382C-4612-9043-0B12F6EE329F}"/>
    <cellStyle name="7_Production Report 13 Okt 2006" xfId="665" xr:uid="{D8D853AC-6814-4688-B3B0-64BBDC49D7C0}"/>
    <cellStyle name="7_Production Report 13 Sept  2007" xfId="666" xr:uid="{638976F6-F468-45FC-BDC0-B009A6D28B3C}"/>
    <cellStyle name="7_Production Report 13 Sept 06" xfId="667" xr:uid="{805B7229-0D76-4E9A-B1F3-5913206206AE}"/>
    <cellStyle name="7_Production Report 14 ~ 15 Okt 2006" xfId="668" xr:uid="{A1F6AA7C-D697-45B4-AF7C-758EA505D6BD}"/>
    <cellStyle name="7_Production Report 14 Agustus 2006" xfId="669" xr:uid="{B0652CF1-2396-427A-A9E9-06168C308EE5}"/>
    <cellStyle name="7_Production Report 14 April 2007" xfId="670" xr:uid="{D6546903-D2DA-4BF2-A74E-CA23A6091558}"/>
    <cellStyle name="7_Production Report 14 April 2008" xfId="671" xr:uid="{25E8BD29-A71F-44D6-AF6A-A4A75D78AFD2}"/>
    <cellStyle name="7_Production Report 14 August  2007" xfId="672" xr:uid="{651070B3-B701-43B3-8D27-41BDB8BF8E80}"/>
    <cellStyle name="7_Production Report 14 Dec 2006" xfId="673" xr:uid="{0EC0F792-0C50-4242-BAE0-6CDCB8C18403}"/>
    <cellStyle name="7_Production Report 14 Dec 2007" xfId="674" xr:uid="{DA6B0DB8-C7AF-4F39-8874-27620D0DB3ED}"/>
    <cellStyle name="7_Production Report 14 Feb 2006" xfId="675" xr:uid="{043A27A4-7CE7-4903-AD07-E85D412FA931}"/>
    <cellStyle name="7_Production Report 14 Feb 2007" xfId="676" xr:uid="{55DBCF1F-BFCB-4906-AA3F-3963FFF6A740}"/>
    <cellStyle name="7_Production Report 14 Feb 2008" xfId="677" xr:uid="{551AF290-AECE-48D3-B0D2-2EA72AE99402}"/>
    <cellStyle name="7_Production Report 14 Jan 2008" xfId="678" xr:uid="{0F529801-A520-477B-9994-9BBBFEB7DABC}"/>
    <cellStyle name="7_Production Report 14 Juni 2006.." xfId="679" xr:uid="{F5121AF3-00F9-4A4A-B708-8625DFBDAFF6}"/>
    <cellStyle name="7_Production Report 14 Juni 2007" xfId="680" xr:uid="{333A1064-7F94-425A-A241-5882D1CD4EC0}"/>
    <cellStyle name="7_Production Report 14 Mar 2007" xfId="681" xr:uid="{D74CBA71-2DE5-4A88-A165-B771491BD2F3}"/>
    <cellStyle name="7_Production Report 14 Mar 2008" xfId="682" xr:uid="{9D5D4545-796D-4CDC-B662-DEA4428098D2}"/>
    <cellStyle name="7_Production Report 14 Maret 2006" xfId="683" xr:uid="{EE5FE85F-A510-4ADC-BBD9-FAE5734C32AD}"/>
    <cellStyle name="7_Production Report 14 Mei 2006" xfId="684" xr:uid="{330A97AD-7028-48BE-B582-2CC42663ECF4}"/>
    <cellStyle name="7_Production Report 14 Mei 2007" xfId="685" xr:uid="{724EE6C6-E82D-4426-B5FB-C71086CC0296}"/>
    <cellStyle name="7_Production Report 14 Nov 2006" xfId="686" xr:uid="{A7F55F24-D81C-46AF-9353-62F0A874D064}"/>
    <cellStyle name="7_Production Report 14 Nov 2007" xfId="687" xr:uid="{9D45CD42-9F2F-48CA-B703-EFAD8430AC9D}"/>
    <cellStyle name="7_Production Report 14 Okt 2006" xfId="688" xr:uid="{4F408317-562D-478C-B1A3-15479E3C07EF}"/>
    <cellStyle name="7_Production Report 14 Sept  2007" xfId="689" xr:uid="{D7882685-2C3F-40DA-BA4B-4ED4EA0B0F15}"/>
    <cellStyle name="7_Production Report 14 Sept 06" xfId="690" xr:uid="{EF6DFB96-0760-458F-8FB4-5DC89508155A}"/>
    <cellStyle name="7_Production Report 14~15 Dec 2007" xfId="691" xr:uid="{54BCF565-02CB-47C5-B3C6-AC4E2069158F}"/>
    <cellStyle name="7_Production Report 15 &amp; 16 Mar 2008" xfId="692" xr:uid="{4395B1A8-61A9-48E0-8398-15B6AB06ED39}"/>
    <cellStyle name="7_Production Report 15 ~ 16 April 2006" xfId="693" xr:uid="{DA049966-9F4E-4619-BCEA-5F4936C53C48}"/>
    <cellStyle name="7_Production Report 15 ~ 16 Dec 2006" xfId="694" xr:uid="{0B6B014D-3539-491B-9E76-619C388B67F2}"/>
    <cellStyle name="7_Production Report 15 ~ 16 Dec 2006 GMES" xfId="695" xr:uid="{3D6AB841-4F04-48AE-B1B6-1069E2844CD6}"/>
    <cellStyle name="7_Production Report 15 Agustus 2006" xfId="696" xr:uid="{3A1744C6-F25A-4F11-9396-9666C3484D6E}"/>
    <cellStyle name="7_Production Report 15 April 2008" xfId="697" xr:uid="{C3A98295-8C58-4DA5-8EE4-07BAC0025548}"/>
    <cellStyle name="7_Production Report 15 August  2007" xfId="698" xr:uid="{0A1F8146-D5E2-4400-8A92-03E65EE53F88}"/>
    <cellStyle name="7_Production Report 15 Feb 2006" xfId="699" xr:uid="{3DAF846E-6B94-4E67-92B6-BCC0A17A212F}"/>
    <cellStyle name="7_Production Report 15 Feb 2007" xfId="700" xr:uid="{9EC8099E-8730-4734-9B57-FE3613F9399F}"/>
    <cellStyle name="7_Production Report 15 Feb 2008" xfId="701" xr:uid="{B8A378F2-04A5-47DA-8A8A-6388EC9FC094}"/>
    <cellStyle name="7_Production Report 15 Jan 2007" xfId="702" xr:uid="{73D9CBF0-7D89-45A0-8940-99EEE732627E}"/>
    <cellStyle name="7_Production Report 15 Jan 2008" xfId="703" xr:uid="{60443BE4-65D8-4032-AEEF-67BDD34DD72D}"/>
    <cellStyle name="7_Production Report 15 Juni 2006" xfId="704" xr:uid="{70E5496B-C0D1-4276-B313-2F454585B3D4}"/>
    <cellStyle name="7_Production Report 15 Juni 2007" xfId="705" xr:uid="{9BB5FE7F-EAF2-4225-AC73-18482BFB08FE}"/>
    <cellStyle name="7_Production Report 15 Mar 2007" xfId="706" xr:uid="{79E8C175-F361-415B-BFFE-1211B767999F}"/>
    <cellStyle name="7_Production Report 15 Maret 2006" xfId="707" xr:uid="{C93E9D92-5CB5-4476-9A83-8D38E0FD9BA5}"/>
    <cellStyle name="7_Production Report 15 Mei 2006" xfId="708" xr:uid="{35DC8515-42A7-4B3C-BD17-91AE30AAD9D9}"/>
    <cellStyle name="7_Production Report 15 Mei 2007" xfId="709" xr:uid="{1C59E85B-EA74-40D8-843C-79B7745FAA5D}"/>
    <cellStyle name="7_Production Report 15 Nov 2006 B" xfId="710" xr:uid="{D52E7AFB-F5D5-4D25-B0A3-993B912E2AEC}"/>
    <cellStyle name="7_Production Report 15 Nov 2007" xfId="711" xr:uid="{E9C7FE78-33C7-41CF-AAA4-B2A5D3C862F6}"/>
    <cellStyle name="7_Production Report 15 Sept  2007" xfId="712" xr:uid="{5CEBA71D-5BC9-413D-B9B3-813477C07015}"/>
    <cellStyle name="7_Production Report 15 Sept 06" xfId="713" xr:uid="{E951D043-AC37-498E-B383-1931DCA41DDC}"/>
    <cellStyle name="7_Production Report 16 Agustus 2006" xfId="714" xr:uid="{F9FEA8D7-1532-4417-B33E-AF2A24EE36C2}"/>
    <cellStyle name="7_Production Report 16 April 2007" xfId="715" xr:uid="{F3B69C39-D73C-4D3A-8574-C49C773128DC}"/>
    <cellStyle name="7_Production Report 16 April 2008" xfId="716" xr:uid="{01A538D9-472C-4713-92E0-087630380E13}"/>
    <cellStyle name="7_Production Report 16 August  2007" xfId="717" xr:uid="{5C0A9C14-6B6B-43C2-9827-D2C2B566897D}"/>
    <cellStyle name="7_Production Report 16 Feb 2006" xfId="718" xr:uid="{42D95EA1-A554-4179-8D3B-A96EAFE84282}"/>
    <cellStyle name="7_Production Report 16 Feb 2007" xfId="719" xr:uid="{C34709AE-0B52-4067-A22C-01079CB231E8}"/>
    <cellStyle name="7_Production Report 16 Feb 2008" xfId="720" xr:uid="{2CA059C5-FA66-4760-B418-5254F37CD974}"/>
    <cellStyle name="7_Production Report 16 Jan 2007" xfId="721" xr:uid="{7267A01F-9991-4911-913F-01C1EFCD8088}"/>
    <cellStyle name="7_Production Report 16 Jan 2008" xfId="722" xr:uid="{679A0FE7-E793-4DFA-B1C4-A4D8B1E4AB37}"/>
    <cellStyle name="7_Production Report 16 Januari 2006" xfId="723" xr:uid="{9B6272CF-5297-4048-A28B-06B5D33FDDF8}"/>
    <cellStyle name="7_Production Report 16 Juli 2007" xfId="724" xr:uid="{A7CA04B8-8E3C-455A-A8C6-D8F4844F9A6F}"/>
    <cellStyle name="7_Production Report 16 Juni 2006" xfId="725" xr:uid="{A7DD43A0-88C1-4665-9BE6-9D025806C209}"/>
    <cellStyle name="7_Production Report 16 Mar 2007" xfId="726" xr:uid="{23BE7525-E7BF-466B-B122-7DE77FD1096D}"/>
    <cellStyle name="7_Production Report 16 Maret 2006" xfId="727" xr:uid="{B1E03C46-14E0-4DB7-8DD9-58C512A9A6CD}"/>
    <cellStyle name="7_Production Report 16 Mei 2006" xfId="728" xr:uid="{05F84FBD-9245-4442-81D9-BBBF7AF9AE8B}"/>
    <cellStyle name="7_Production Report 16 Mei 2007" xfId="729" xr:uid="{8C309DB9-A037-4FCC-9DFD-26CA1F2238CC}"/>
    <cellStyle name="7_Production Report 16 Nov 2006 B" xfId="730" xr:uid="{6AE61EEF-AC21-495C-8B53-66562C552AAE}"/>
    <cellStyle name="7_Production Report 16 Nov 2007" xfId="731" xr:uid="{955497A0-5458-4970-9029-5A50996C994B}"/>
    <cellStyle name="7_Production Report 16 Okt 2006" xfId="732" xr:uid="{C6F6C3B6-8794-44F0-8B44-156669BC7F6F}"/>
    <cellStyle name="7_Production Report 16 Sept  2007" xfId="733" xr:uid="{D4C57BFF-D942-47B7-9A6B-8E13C80F7084}"/>
    <cellStyle name="7_Production Report 16 Sept 06" xfId="734" xr:uid="{B4E9BDAA-909A-4898-B9FB-3017FD1AE766}"/>
    <cellStyle name="7_Production Report 17 ~ 18 Mar 2007" xfId="735" xr:uid="{BC9C59C0-A9DA-4026-8858-E89FBA1027D6}"/>
    <cellStyle name="7_Production Report 17 ~ 18 Nov 2006" xfId="736" xr:uid="{47EF4611-6B6E-467B-825B-BE34EB3E0F6A}"/>
    <cellStyle name="7_Production Report 17 Agustus 2006" xfId="737" xr:uid="{C7ACAEFA-FD27-48AE-85CF-333F9DC61EBE}"/>
    <cellStyle name="7_Production Report 17 April 2006" xfId="738" xr:uid="{426368E0-BE6D-4884-A9A4-B2A25B4FCFF5}"/>
    <cellStyle name="7_Production Report 17 April 2007" xfId="739" xr:uid="{5943C8F7-F270-42E8-9F41-F8BE0E683019}"/>
    <cellStyle name="7_Production Report 17 April 2008" xfId="740" xr:uid="{63DB381D-D9D4-4B66-8264-756377763C35}"/>
    <cellStyle name="7_Production Report 17 August  2007" xfId="741" xr:uid="{B981F5B0-ADC6-466B-91F4-2823A040DCE7}"/>
    <cellStyle name="7_Production Report 17 Dec 2007" xfId="742" xr:uid="{EDC16DCA-54E4-4E1F-913B-E675790A15F9}"/>
    <cellStyle name="7_Production Report 17 Feb 2006" xfId="743" xr:uid="{5EB52CF4-267D-45C4-AC2A-F0B6FFCA123A}"/>
    <cellStyle name="7_Production Report 17 Feb 2007" xfId="744" xr:uid="{2A8FBAF3-2679-4FBD-911D-5B07F98605A1}"/>
    <cellStyle name="7_Production Report 17 Jan 2007" xfId="745" xr:uid="{53D5CF0F-211A-4E65-B974-786133D539C9}"/>
    <cellStyle name="7_Production Report 17 Jan 2008" xfId="746" xr:uid="{867EBC5D-C6EC-4CA9-8774-F3802C48CCE9}"/>
    <cellStyle name="7_Production Report 17 Januari 2006" xfId="747" xr:uid="{F04E1AD6-ACA8-4357-BD26-24CC70FEF4A0}"/>
    <cellStyle name="7_Production Report 17 Juli 2007" xfId="748" xr:uid="{63BBAF1D-A194-4FD2-A7B0-F9C7E02C0218}"/>
    <cellStyle name="7_Production Report 17 Mar 2008" xfId="749" xr:uid="{BD0961AA-AD5A-4DE0-9B32-549D31D7FA91}"/>
    <cellStyle name="7_Production Report 17 Maret 2006" xfId="750" xr:uid="{3AA6FF15-94DB-4C56-8F97-CF06284B5EEC}"/>
    <cellStyle name="7_Production Report 17 Mei 2006" xfId="751" xr:uid="{4D037C3F-DF6D-4170-B319-BEC6039DEDC0}"/>
    <cellStyle name="7_Production Report 17 Nov 2006" xfId="752" xr:uid="{417A4915-6661-45FE-A8E7-D6ADC23E9DB4}"/>
    <cellStyle name="7_Production Report 17 Okt  2007" xfId="753" xr:uid="{529D22B5-8AF1-43FB-B9BF-1800890F9171}"/>
    <cellStyle name="7_Production Report 17 Okt 2006" xfId="754" xr:uid="{4D654FBD-2F88-4999-8584-F6C685257B98}"/>
    <cellStyle name="7_Production Report 17 Sept  2007" xfId="755" xr:uid="{F70B5877-1986-4CA7-B944-C01CE5CC82D9}"/>
    <cellStyle name="7_Production Report 17 Sept 06" xfId="756" xr:uid="{C1C99ACB-7D4C-4B39-AB05-0CD1DE2495BF}"/>
    <cellStyle name="7_Production Report 17~18 Juni 2006" xfId="757" xr:uid="{B244AD13-DEE8-469D-A30A-40FE63EF905B}"/>
    <cellStyle name="7_Production Report 18 ~ 19 Jan 2008" xfId="758" xr:uid="{9FA4A2BB-35F7-4162-8430-89F5060CF194}"/>
    <cellStyle name="7_Production Report 18 Agustus 2006" xfId="759" xr:uid="{73D69D57-1FFA-4506-A7E4-9727FFB5CE9A}"/>
    <cellStyle name="7_Production Report 18 April 2006" xfId="760" xr:uid="{02845522-AFC1-4B5B-A48A-B6C79E18E297}"/>
    <cellStyle name="7_Production Report 18 April 2007" xfId="761" xr:uid="{58D5D96D-EE16-46B7-A083-E6E3397DECC2}"/>
    <cellStyle name="7_Production Report 18 April 2008" xfId="762" xr:uid="{519BA129-1ADB-40B7-9966-15F8DF3E7C13}"/>
    <cellStyle name="7_Production Report 18 August  2007" xfId="763" xr:uid="{8BABACA7-FB72-433A-AC9E-9B79CE00DE35}"/>
    <cellStyle name="7_Production Report 18 Dec 2006" xfId="764" xr:uid="{29FCFD10-6B75-4FBE-9AA2-180803DDA703}"/>
    <cellStyle name="7_Production Report 18 Dec 2007" xfId="765" xr:uid="{F8074859-5913-4271-82F3-F8F1BEB97C2D}"/>
    <cellStyle name="7_Production Report 18 Feb 2007" xfId="766" xr:uid="{E3474A3C-9E03-493F-9A7F-309BC6309894}"/>
    <cellStyle name="7_Production Report 18 Feb 2008" xfId="767" xr:uid="{70532031-B2C3-4789-AF7E-F9D9D859D0C7}"/>
    <cellStyle name="7_Production Report 18 Jan 2007" xfId="768" xr:uid="{CD12EC7A-40DF-4EF7-A37F-1BEFF9874FB9}"/>
    <cellStyle name="7_Production Report 18 Jan 2008" xfId="769" xr:uid="{9A6962A6-9388-4E1A-82B3-D01D47750560}"/>
    <cellStyle name="7_Production Report 18 Juli 2007" xfId="770" xr:uid="{39BF563F-A062-4CED-BDFD-717B1D8BFFBF}"/>
    <cellStyle name="7_Production Report 18 Juni 2007" xfId="771" xr:uid="{7F5A9758-A85E-4AE7-ADB9-90907BFD2B95}"/>
    <cellStyle name="7_Production Report 18 Mar 2008" xfId="772" xr:uid="{F160BBFE-920A-4806-B4A8-2CCFBE6C83AB}"/>
    <cellStyle name="7_Production Report 18 Mei 2006_" xfId="773" xr:uid="{879A7C96-13F7-487F-9C2E-8ABC86613E7A}"/>
    <cellStyle name="7_Production Report 18 Mei 2007" xfId="774" xr:uid="{6255C30A-89D8-48CD-9E09-40A9A96C5EA9}"/>
    <cellStyle name="7_Production Report 18 Okt  2007" xfId="775" xr:uid="{8EC6807D-E7D6-4BF5-8153-87E857A3DA1F}"/>
    <cellStyle name="7_Production Report 18 Okt 2006" xfId="776" xr:uid="{16AEFAB2-6B31-4CBA-9B5F-AFCFE274585D}"/>
    <cellStyle name="7_Production Report 18 Sept  2007" xfId="777" xr:uid="{6AFB92C7-9445-4084-BDD2-37312799D1C0}"/>
    <cellStyle name="7_Production Report 18 Sept 06" xfId="778" xr:uid="{79D0734B-BD45-4515-BDC8-94EA6D8C7445}"/>
    <cellStyle name="7_Production Report 18-20 Jan 2008" xfId="779" xr:uid="{32655436-0397-4348-BB82-564CCE0246ED}"/>
    <cellStyle name="7_Production Report 19 ~ 20 Dec 2007" xfId="780" xr:uid="{10DB4EB6-3188-4261-A08F-80E23328446A}"/>
    <cellStyle name="7_Production Report 19 ~ 20 Dec 2007 h" xfId="781" xr:uid="{369FC6B8-7038-49DA-81A0-8C5A583BDA6C}"/>
    <cellStyle name="7_Production Report 19 ~ 20 Jan 2007" xfId="782" xr:uid="{7061F9FA-1784-4F7D-8D19-AE5503E565A2}"/>
    <cellStyle name="7_Production Report 19 Agustus 2006" xfId="783" xr:uid="{F5337B3E-764F-4588-BF5D-D62990634598}"/>
    <cellStyle name="7_Production Report 19 April 2006" xfId="784" xr:uid="{11B3AF35-E1A9-460D-A4CD-4AEA03317205}"/>
    <cellStyle name="7_Production Report 19 April 2007" xfId="785" xr:uid="{C5A3926E-65CE-4DB5-B2D3-105F87D6926B}"/>
    <cellStyle name="7_Production Report 19 August  2007" xfId="786" xr:uid="{018C2006-CCA8-46F6-901C-2EB07F1D6135}"/>
    <cellStyle name="7_Production Report 19 Dec 2006" xfId="787" xr:uid="{AD7DBC9F-FB01-47CC-8541-6A70EC9A809D}"/>
    <cellStyle name="7_Production Report 19 Feb 2007" xfId="788" xr:uid="{EA6969A6-7318-433E-8D65-FD7D107D4EDC}"/>
    <cellStyle name="7_Production Report 19 Feb 2008" xfId="789" xr:uid="{922C3E95-5933-4A6A-83EC-AB8CBAD5132E}"/>
    <cellStyle name="7_Production Report 19 Jan 2007" xfId="790" xr:uid="{460B9F35-EF1E-4E3A-83D8-E5A3EDCA5BDA}"/>
    <cellStyle name="7_Production Report 19 Januari 2006" xfId="791" xr:uid="{21ED72F7-AE1C-4331-B6BA-509CB8AD57BC}"/>
    <cellStyle name="7_Production Report 19 Juli 2007" xfId="792" xr:uid="{623F7734-6B94-4CB0-BCE0-20F173624370}"/>
    <cellStyle name="7_Production Report 19 Juni 2006" xfId="793" xr:uid="{3CE30E6E-17DD-4B27-9F60-1D4A3DE81BF6}"/>
    <cellStyle name="7_Production Report 19 Juni 2007" xfId="794" xr:uid="{2C1D5417-D61A-4101-88E1-150489BCD832}"/>
    <cellStyle name="7_Production Report 19 Mar 2007" xfId="795" xr:uid="{CF4C0BAC-9CFB-4ED0-BFB6-97E3EB1A6BF1}"/>
    <cellStyle name="7_Production Report 19 Mar 2008" xfId="796" xr:uid="{DC303943-1C7B-4E8D-80AC-4A03F45BF69C}"/>
    <cellStyle name="7_Production Report 19 Mei 2006_" xfId="797" xr:uid="{1CA5ED2F-43F5-4485-9856-0FADB0752A9F}"/>
    <cellStyle name="7_Production Report 19 Mei 2007" xfId="798" xr:uid="{4662B8E2-3B68-4D47-AF2D-538E401F768B}"/>
    <cellStyle name="7_Production Report 19 Nov 2007" xfId="799" xr:uid="{D0092361-AA77-419E-A332-CAAB6A7246C1}"/>
    <cellStyle name="7_Production Report 19 Okt  2007" xfId="800" xr:uid="{A3379B30-1945-46B7-BE9B-ED404029B5CD}"/>
    <cellStyle name="7_Production Report 19 Okt 2006" xfId="801" xr:uid="{EB6BC8FD-ADE3-4021-8EE5-7882C3B50DF5}"/>
    <cellStyle name="7_Production Report 19 Sept  2007" xfId="802" xr:uid="{D7F65FDA-A4A7-4294-8C2D-7112CD8A2C72}"/>
    <cellStyle name="7_Production Report 19 Sept 06" xfId="803" xr:uid="{3F62B579-EE7B-4602-A6A5-4CC66DBCB95A}"/>
    <cellStyle name="7_Production Report 2  Mar 2007" xfId="804" xr:uid="{B60C94E7-BAA3-4DF9-B791-8FC9AD555F49}"/>
    <cellStyle name="7_Production Report 2 ~ 3 Juni 2006" xfId="805" xr:uid="{D186D5F7-0984-40AC-8F51-4420217C9894}"/>
    <cellStyle name="7_Production Report 2 ~3 Feb 2007" xfId="806" xr:uid="{2E5A8405-7064-4647-AD19-58A8DA621E78}"/>
    <cellStyle name="7_Production Report 2 Agustus 2006" xfId="807" xr:uid="{E6F04B69-1334-496F-9377-99F0AACC3B53}"/>
    <cellStyle name="7_Production Report 2 April 2007" xfId="808" xr:uid="{50A622AA-1164-4C26-BCA7-5ACB37B74FD3}"/>
    <cellStyle name="7_Production Report 2 Feb 2006" xfId="809" xr:uid="{7C1E1B59-EDE5-4C5B-B31A-634BFB1D93EC}"/>
    <cellStyle name="7_Production Report 2 Feb 2007" xfId="810" xr:uid="{63A3120D-69EB-4FD4-B252-B03D44605D7B}"/>
    <cellStyle name="7_Production Report 2 Mei 2007" xfId="811" xr:uid="{C6021854-365D-4B72-B970-46D9F006A929}"/>
    <cellStyle name="7_Production Report 20 ~ 21 Mei 2006" xfId="812" xr:uid="{D8AFD359-B20D-47C3-A58F-2CAC41ADE90D}"/>
    <cellStyle name="7_Production Report 20 Agustus 2006" xfId="813" xr:uid="{D9B50FCF-CB30-41E7-96F1-EBFBB68CBE18}"/>
    <cellStyle name="7_Production Report 20 April 2006" xfId="814" xr:uid="{371547DE-183D-4764-B742-550325F18C88}"/>
    <cellStyle name="7_Production Report 20 April 2007" xfId="815" xr:uid="{220AF8ED-A44D-4E37-9AB7-9DC36FD12EEC}"/>
    <cellStyle name="7_Production Report 20 August  2007" xfId="816" xr:uid="{C16C4C90-3000-43AC-9B8F-705E216B8A12}"/>
    <cellStyle name="7_Production Report 20 Dec 2006" xfId="817" xr:uid="{4689CA37-C116-4886-A331-0B4F50CCF278}"/>
    <cellStyle name="7_Production Report 20 Feb 2006" xfId="818" xr:uid="{2738CC74-9050-4706-AB62-8F97B5AD8ED9}"/>
    <cellStyle name="7_Production Report 20 Feb 2007" xfId="819" xr:uid="{13BD1ADC-3147-47F0-814E-77C83528691D}"/>
    <cellStyle name="7_Production Report 20 Feb 2008" xfId="820" xr:uid="{13828AAC-A56D-4ED7-A1E3-086F9F366645}"/>
    <cellStyle name="7_Production Report 20 Januari 2006" xfId="821" xr:uid="{27D915CB-5362-4C92-9EC5-A11D9BDFAF63}"/>
    <cellStyle name="7_Production Report 20 Juli 2006." xfId="822" xr:uid="{B9A9150C-8154-43F6-BE81-A5B218A2360E}"/>
    <cellStyle name="7_Production Report 20 Juli 2007" xfId="823" xr:uid="{A3F4FDC5-AD2E-4CF8-AEFB-8B0B90B38874}"/>
    <cellStyle name="7_Production Report 20 Juni 2006'" xfId="824" xr:uid="{13962176-BAFD-454C-BEAE-5FCEF23F5BA8}"/>
    <cellStyle name="7_Production Report 20 Juni 2007" xfId="825" xr:uid="{048C5A9B-F5A6-4871-920B-B9A060414AB5}"/>
    <cellStyle name="7_Production Report 20 Mar 2007" xfId="826" xr:uid="{2B753A5B-E6A0-405B-842D-F41848823CBC}"/>
    <cellStyle name="7_Production Report 20 Mar 2008" xfId="827" xr:uid="{49FA31A8-68B2-4EE3-9C29-BB13D21ED6B2}"/>
    <cellStyle name="7_Production Report 20 Maret 2006" xfId="828" xr:uid="{27610C32-D69F-45A5-AAC5-7AC46742EC5A}"/>
    <cellStyle name="7_Production Report 20 Mei 2006" xfId="829" xr:uid="{16124EA9-039F-466F-8595-3D88DA7C2B77}"/>
    <cellStyle name="7_Production Report 20 Nov 2006" xfId="830" xr:uid="{FB546B54-745D-40D9-95BC-B0ABC902697D}"/>
    <cellStyle name="7_Production Report 20 Nov 2007" xfId="831" xr:uid="{26BE9460-E819-4434-BFAF-0D02CB2F3652}"/>
    <cellStyle name="7_Production Report 20 Okt  2007" xfId="832" xr:uid="{8CFA60C8-DAB5-4173-A98A-62FD4811C8F5}"/>
    <cellStyle name="7_Production Report 20 Okt 2006" xfId="833" xr:uid="{6E25B28B-C807-4849-936A-3CC87AF00C4A}"/>
    <cellStyle name="7_Production Report 20 Sept  2007" xfId="834" xr:uid="{2FD96944-EB22-493F-93E4-FFD9943DAE02}"/>
    <cellStyle name="7_Production Report 20 Sept 06" xfId="835" xr:uid="{D6B93C86-FE1D-40DD-AE6F-36BB71F36260}"/>
    <cellStyle name="7_Production Report 21 ~ 22 Okt 2006" xfId="836" xr:uid="{D2CB35E0-4AEE-45AB-B22C-54774927AC5E}"/>
    <cellStyle name="7_Production Report 21 -22 Juli 2007" xfId="837" xr:uid="{FC59CC36-5A9C-48EC-8A1E-77A987FF9C81}"/>
    <cellStyle name="7_Production Report 21 Agustus 2006" xfId="838" xr:uid="{BB1F54F9-D572-4747-8731-D8BB3C3D12A6}"/>
    <cellStyle name="7_Production Report 21 April 2006" xfId="839" xr:uid="{3BE658EB-E9FF-497F-9199-90EA375156E5}"/>
    <cellStyle name="7_Production Report 21 April 2007" xfId="840" xr:uid="{5F66B02D-6854-4020-A826-CCF476C281BC}"/>
    <cellStyle name="7_Production Report 21 April 2008" xfId="841" xr:uid="{D0BA233A-1D20-4E0A-8077-666E9F8814B2}"/>
    <cellStyle name="7_Production Report 21 August  2007" xfId="842" xr:uid="{2F4C8AA1-9211-4A9B-94F3-AE4BE0C65DF3}"/>
    <cellStyle name="7_Production Report 21 Dec 2006" xfId="843" xr:uid="{55AC2059-482E-40DB-87BC-F9C3918E6B2D}"/>
    <cellStyle name="7_Production Report 21 Dec 2007" xfId="844" xr:uid="{1FE3D661-6F27-4969-91D5-4F1500D5B703}"/>
    <cellStyle name="7_Production Report 21 Feb 2006" xfId="845" xr:uid="{53B900CD-B1B8-4EFC-852B-453CEEFC3A6B}"/>
    <cellStyle name="7_Production Report 21 Feb 2007" xfId="846" xr:uid="{5BB9B2F8-AC7B-4ED3-B914-9CA13E62229C}"/>
    <cellStyle name="7_Production Report 21 Feb 2008" xfId="847" xr:uid="{21DB05ED-0DF1-4296-A799-FECCAEA178B1}"/>
    <cellStyle name="7_Production Report 21 Jan 2008" xfId="848" xr:uid="{BF2A999C-D0E7-4816-97E1-4B680F5DDFAA}"/>
    <cellStyle name="7_Production Report 21 Juli 2006." xfId="849" xr:uid="{328EFBD9-7BDA-4863-8AD2-2A0B288E2768}"/>
    <cellStyle name="7_Production Report 21 Juni 2006'" xfId="850" xr:uid="{5BA08212-D719-44F0-9AAB-CF2BDF5C621D}"/>
    <cellStyle name="7_Production Report 21 Juni 2007" xfId="851" xr:uid="{BFF9CDD5-DF7A-4960-B799-1477C0034689}"/>
    <cellStyle name="7_Production Report 21 Mar 2007" xfId="852" xr:uid="{80E90883-5C5E-45D6-BE99-74024E22AE45}"/>
    <cellStyle name="7_Production Report 21 Mar 2008" xfId="853" xr:uid="{2F4B4161-3088-4FB8-B662-A9AAD6CB27CC}"/>
    <cellStyle name="7_Production Report 21 Maret 2006" xfId="854" xr:uid="{850EB6D0-ACC2-413E-8864-63C6B2C994DB}"/>
    <cellStyle name="7_Production Report 21 Mei 2007" xfId="855" xr:uid="{73531A2E-3682-42CE-BFF1-25C66CCBA069}"/>
    <cellStyle name="7_Production Report 21 Nov 2006" xfId="856" xr:uid="{1E795149-13FF-4984-A99A-69997C7642CB}"/>
    <cellStyle name="7_Production Report 21 Nov 2007" xfId="857" xr:uid="{4DD29E66-B08A-4DC6-A291-3B1DB421238F}"/>
    <cellStyle name="7_Production Report 21 Okt  2007" xfId="858" xr:uid="{A5ECCE36-B9BA-478B-8F06-0376DFD1324F}"/>
    <cellStyle name="7_Production Report 21 Okt 2006" xfId="859" xr:uid="{BEB2289A-F339-4248-8336-BD0EA7658503}"/>
    <cellStyle name="7_Production Report 21 Sept  2007" xfId="860" xr:uid="{B3C326CC-CF11-4546-B0F0-4C2450A1E493}"/>
    <cellStyle name="7_Production Report 21 Sept 06" xfId="861" xr:uid="{75712E39-63A7-42B5-B480-FBAB25DCAD1C}"/>
    <cellStyle name="7_Production Report 21~22 Mar 2008" xfId="862" xr:uid="{9D171C78-1484-48EA-83A8-61E538E1EBA7}"/>
    <cellStyle name="7_Production Report 21~22 Sept  2007" xfId="863" xr:uid="{8563FA03-5C4C-4EE4-9E53-C9BC67D8FDE3}"/>
    <cellStyle name="7_Production Report 22 ~ 23 April 2006" xfId="864" xr:uid="{BB18FABC-938B-4EFE-9084-1E70041B8237}"/>
    <cellStyle name="7_Production Report 22 ~ 23 Dec 2006" xfId="865" xr:uid="{A18AD54B-551D-4656-901B-659187E188BD}"/>
    <cellStyle name="7_Production Report 22 Agustus 2006" xfId="866" xr:uid="{80941108-6F38-40A9-A123-C501A91C87CC}"/>
    <cellStyle name="7_Production Report 22 April 2006" xfId="867" xr:uid="{4BC30D27-AE6A-44B2-A40E-543A9D71E906}"/>
    <cellStyle name="7_Production Report 22 April 2008" xfId="868" xr:uid="{E4FD8B0C-3EC2-4947-AB19-F2081D39931B}"/>
    <cellStyle name="7_Production Report 22 August  2007" xfId="869" xr:uid="{E291798E-4A74-47FE-943F-905497AB032A}"/>
    <cellStyle name="7_Production Report 22 Dec 2006" xfId="870" xr:uid="{741E7CC5-713C-4E73-84E6-EFA47E0A75E7}"/>
    <cellStyle name="7_Production Report 22 Feb 2006" xfId="871" xr:uid="{D4292069-E794-4C3E-BA0B-D0C62A428044}"/>
    <cellStyle name="7_Production Report 22 Feb 2007" xfId="872" xr:uid="{7BD7222F-7A59-4D9D-8072-8FA46EB91F1C}"/>
    <cellStyle name="7_Production Report 22 Feb 2008" xfId="873" xr:uid="{5CAB35CF-CDA8-42E2-A575-B0697208DCB3}"/>
    <cellStyle name="7_Production Report 22 Jan 2007" xfId="874" xr:uid="{6D2176BF-AB63-4BB7-BEE8-A18244E16028}"/>
    <cellStyle name="7_Production Report 22 Jan 2008" xfId="875" xr:uid="{1B0EF277-8590-4878-BB25-3C190D4CE29D}"/>
    <cellStyle name="7_Production Report 22 Juli 2006." xfId="876" xr:uid="{22345A63-6F33-46D6-B230-3BB84492758C}"/>
    <cellStyle name="7_Production Report 22 Juni 2006" xfId="877" xr:uid="{D7511879-3F33-413C-BAFA-D97DB364E587}"/>
    <cellStyle name="7_Production Report 22 Juni 2007" xfId="878" xr:uid="{F850D44B-9FA6-4B29-8C00-DFA5AA514FB8}"/>
    <cellStyle name="7_Production Report 22 Mar 2007" xfId="879" xr:uid="{B025A07F-3E6D-4440-BC57-22484E838496}"/>
    <cellStyle name="7_Production Report 22 Maret 2006" xfId="880" xr:uid="{2CC01D68-7213-4705-BB2A-37D1338A95FA}"/>
    <cellStyle name="7_Production Report 22 Mei 2006.." xfId="881" xr:uid="{DE307C48-2F16-4807-8256-ACDC1FEE1816}"/>
    <cellStyle name="7_Production Report 22 Mei 2007" xfId="882" xr:uid="{6DC8D0DA-49B6-4611-9285-4C24456DBE38}"/>
    <cellStyle name="7_Production Report 22 Nov 2006" xfId="883" xr:uid="{62D78582-78A9-4310-A1E7-FA9637E0FA65}"/>
    <cellStyle name="7_Production Report 22 Nov 2007" xfId="884" xr:uid="{92C56562-1C9D-49F1-962F-373041E7C448}"/>
    <cellStyle name="7_Production Report 22 Okt  2007" xfId="885" xr:uid="{EFFFA7EF-64B6-4696-8F1B-9695F9F500B9}"/>
    <cellStyle name="7_Production Report 22 Sept 06" xfId="886" xr:uid="{4B7B5211-DD85-4A48-AD08-4E4A888A1A45}"/>
    <cellStyle name="7_Production Report 23 Agustus 2006" xfId="887" xr:uid="{56457F44-F3DD-48CF-AE6B-B3D3BF41F7B6}"/>
    <cellStyle name="7_Production Report 23 April 2007" xfId="888" xr:uid="{23AD7A75-C795-4B2B-BD1A-A30AB641F98F}"/>
    <cellStyle name="7_Production Report 23 April 2008" xfId="889" xr:uid="{133E2CC5-4120-47BD-8497-ED05CB096594}"/>
    <cellStyle name="7_Production Report 23 August  2007" xfId="890" xr:uid="{6DB4D99F-3469-4910-83FC-02EA3515CE1F}"/>
    <cellStyle name="7_Production Report 23 Feb 2006" xfId="891" xr:uid="{0CA7D54D-DE99-47EB-814D-BFE6826991A3}"/>
    <cellStyle name="7_Production Report 23 Feb 2007" xfId="892" xr:uid="{44A91F5F-BA9C-4D59-A2C1-3513D99886E7}"/>
    <cellStyle name="7_Production Report 23 Feb 2008r" xfId="893" xr:uid="{5E468D1E-D80D-4FF4-B2A9-879D94F84754}"/>
    <cellStyle name="7_Production Report 23 Jan 2007" xfId="894" xr:uid="{554D930A-31F7-46AD-BE1A-16CD3A1749E0}"/>
    <cellStyle name="7_Production Report 23 Jan 2008" xfId="895" xr:uid="{980D824C-AC0B-4DC9-B39A-C22E33161F99}"/>
    <cellStyle name="7_Production Report 23 Januari 2006" xfId="896" xr:uid="{858F36C7-DCFE-49A1-A3AA-3082BBA25488}"/>
    <cellStyle name="7_Production Report 23 Juli 2006." xfId="897" xr:uid="{D6AFDB42-5128-456A-835C-09198F87501B}"/>
    <cellStyle name="7_Production Report 23 Juli 2007" xfId="898" xr:uid="{EB2FD1C9-5A08-404E-A17B-7FD339759417}"/>
    <cellStyle name="7_Production Report 23 Juni 2006" xfId="899" xr:uid="{3DAE2733-BC83-4FE5-A3F6-851224504862}"/>
    <cellStyle name="7_Production Report 23 Mar 2007" xfId="900" xr:uid="{9F036889-80A1-4E18-8CD4-E8150BBC9BF4}"/>
    <cellStyle name="7_Production Report 23 Maret 2006" xfId="901" xr:uid="{1A5573A0-51A5-4560-B8FE-037E182F0AD1}"/>
    <cellStyle name="7_Production Report 23 Mei 2006" xfId="902" xr:uid="{E6C1485C-447F-4C5D-9E90-5D27E434F411}"/>
    <cellStyle name="7_Production Report 23 Mei 2007" xfId="903" xr:uid="{4E905105-CADF-4B2B-8926-0DD52A67AE15}"/>
    <cellStyle name="7_Production Report 23 Nov 2006" xfId="904" xr:uid="{76E20DC8-DFF9-4C16-9B15-6AB0A9CC6534}"/>
    <cellStyle name="7_Production Report 23 Nov 2007" xfId="905" xr:uid="{E878B490-481A-4F08-94B9-F9DB97727ACB}"/>
    <cellStyle name="7_Production Report 23 Okt  2007" xfId="906" xr:uid="{EB4C223D-FAE3-4F7D-8685-9B0E4BFCCF93}"/>
    <cellStyle name="7_Production Report 23 Sept  2007" xfId="907" xr:uid="{573CB77E-74FE-4DD5-9197-2BC6F106E95D}"/>
    <cellStyle name="7_Production Report 23 Sept 06" xfId="908" xr:uid="{56F0765F-A5E5-4F30-B12E-FA06F27A5815}"/>
    <cellStyle name="7_Production Report 23-24 Feb 2008" xfId="909" xr:uid="{5BE99674-6709-4271-A94A-F511E36D7871}"/>
    <cellStyle name="7_Production Report 24 ~ 25 Mei 2006" xfId="910" xr:uid="{941548FC-971B-46BC-A3B6-D3BE17FE25B7}"/>
    <cellStyle name="7_Production Report 24 Agustus 2006" xfId="911" xr:uid="{C8FEF0EC-6131-4643-9F78-CC1824FA038A}"/>
    <cellStyle name="7_Production Report 24 April 2006 x" xfId="912" xr:uid="{7CE93348-074B-42A5-8099-284A8BF67895}"/>
    <cellStyle name="7_Production Report 24 April 2007" xfId="913" xr:uid="{9B631B34-B5DC-4959-BD34-42FA7974157D}"/>
    <cellStyle name="7_Production Report 24 April 2008" xfId="914" xr:uid="{925CF472-ADDC-4757-977A-64D0807597E5}"/>
    <cellStyle name="7_Production Report 24 August  2007" xfId="915" xr:uid="{E51008C2-AB43-4A4F-BD41-70FD1CA9829F}"/>
    <cellStyle name="7_Production Report 24 Dec 2007" xfId="916" xr:uid="{1589CE3D-2671-4F3F-8742-6ABF2502650F}"/>
    <cellStyle name="7_Production Report 24 Feb 2006" xfId="917" xr:uid="{D995251E-1FA0-43B5-9BE8-96151A246506}"/>
    <cellStyle name="7_Production Report 24 Feb 2007" xfId="918" xr:uid="{6BC423A8-78EA-40D3-8D52-BA3D7340327F}"/>
    <cellStyle name="7_Production Report 24 Jan 2007" xfId="919" xr:uid="{F5479E62-0AE4-4036-AA50-04126FC082FD}"/>
    <cellStyle name="7_Production Report 24 Jan 2008" xfId="920" xr:uid="{7D154C2A-D233-49AB-A29E-701F546DEE37}"/>
    <cellStyle name="7_Production Report 24 Januari 2006" xfId="921" xr:uid="{2275959A-5013-459B-99B6-1A3DE1A839F7}"/>
    <cellStyle name="7_Production Report 24 Juli 2006" xfId="922" xr:uid="{7F8AEAF9-D1FB-487E-943C-7CA0D9284803}"/>
    <cellStyle name="7_Production Report 24 Juli 2007" xfId="923" xr:uid="{177F0B3B-974F-4FBE-B5EB-67FEE368D6CB}"/>
    <cellStyle name="7_Production Report 24 Juni 2006" xfId="924" xr:uid="{25F2E373-E52E-4E5A-8DD4-81197FE20CC8}"/>
    <cellStyle name="7_Production Report 24 Mar 2007" xfId="925" xr:uid="{60550870-E7BC-424A-B3F6-E7FF19B468DF}"/>
    <cellStyle name="7_Production Report 24 Mar 2008" xfId="926" xr:uid="{ACB3C618-D557-42DF-98C7-38374C7E7786}"/>
    <cellStyle name="7_Production Report 24 Maret 2006" xfId="927" xr:uid="{B9A3ECB5-A74F-4DAD-B7D0-F04882322E6B}"/>
    <cellStyle name="7_Production Report 24 Mei 2006" xfId="928" xr:uid="{38680B72-57CB-4EA1-8C4F-30BCA9D0CD48}"/>
    <cellStyle name="7_Production Report 24 Mei 2007" xfId="929" xr:uid="{985AAA1C-F31E-4A16-9497-A12F04122340}"/>
    <cellStyle name="7_Production Report 24 Nov 2006" xfId="930" xr:uid="{58E3CD3C-510E-4047-8AF5-FFB8C31A4FD6}"/>
    <cellStyle name="7_Production Report 24 Okt  2007" xfId="931" xr:uid="{392367BE-0975-469E-9F7A-2BDCE895DD8B}"/>
    <cellStyle name="7_Production Report 24 Sept  2007" xfId="932" xr:uid="{EDFB4ABC-BC05-47AA-B552-6E9A49DFDE13}"/>
    <cellStyle name="7_Production Report 24 Sept 06" xfId="933" xr:uid="{12F9F7E4-31F2-4510-9C83-C9F0D29B3B68}"/>
    <cellStyle name="7_Production Report 25 ~ 26  Maret 2006" xfId="934" xr:uid="{3E6545CE-093F-4363-874E-908B3589E659}"/>
    <cellStyle name="7_Production Report 25 Agustus 2006" xfId="935" xr:uid="{0F39ECC0-746B-4EE7-9FD4-22C9C2B08C10}"/>
    <cellStyle name="7_Production Report 25 April 2006" xfId="936" xr:uid="{D885FB8B-C2F0-4F24-A596-D18DABB8369E}"/>
    <cellStyle name="7_Production Report 25 April 2007" xfId="937" xr:uid="{518FE610-219D-499F-96A9-D2F7BC3BF443}"/>
    <cellStyle name="7_Production Report 25 April 2008" xfId="938" xr:uid="{4EE313DC-9244-45ED-8702-CB016EAA9B71}"/>
    <cellStyle name="7_Production Report 25 August  2007" xfId="939" xr:uid="{EFC0E031-45C4-42E3-AAE0-AEC619801C56}"/>
    <cellStyle name="7_Production Report 25 Feb 2006" xfId="940" xr:uid="{02C1DB04-15ED-4F3E-871A-1727A97691C7}"/>
    <cellStyle name="7_Production Report 25 Feb 2008" xfId="941" xr:uid="{AA9B9470-DD63-4556-8081-EF7C13B20CF1}"/>
    <cellStyle name="7_Production Report 25 Jan 2007c" xfId="942" xr:uid="{058246B3-3633-4E8B-8C1D-E9C362E3C76D}"/>
    <cellStyle name="7_Production Report 25 Jan 2008" xfId="943" xr:uid="{4EE2C335-8A9C-4876-8431-EB19EB7555A1}"/>
    <cellStyle name="7_Production Report 25 Januari 2006" xfId="944" xr:uid="{EE70953E-9E53-4A0E-9A00-97B2B43C978F}"/>
    <cellStyle name="7_Production Report 25 Juli 2006" xfId="945" xr:uid="{6A1FBA53-5933-4764-8772-5A7972904A56}"/>
    <cellStyle name="7_Production Report 25 Juli 2007" xfId="946" xr:uid="{8958D7D2-FDC3-49AA-8CEB-D0B7B5DE3D1D}"/>
    <cellStyle name="7_Production Report 25 Juni 2007" xfId="947" xr:uid="{3AF7B0FD-614A-4C77-8302-C7601D924827}"/>
    <cellStyle name="7_Production Report 25 Mar 2008" xfId="948" xr:uid="{064EA53A-579B-4D02-9C2A-F8A8F4E24E47}"/>
    <cellStyle name="7_Production Report 25 Mei 2007" xfId="949" xr:uid="{BEEC90F1-DADA-4843-9ABD-CB987EECFD79}"/>
    <cellStyle name="7_Production Report 25 Nov 2006" xfId="950" xr:uid="{618438F1-6D90-4D38-ABB9-7F77C6DF7C0D}"/>
    <cellStyle name="7_Production Report 25 Okt  2007" xfId="951" xr:uid="{051D8FCC-C8D6-48E1-BB2A-3592C05EEFDF}"/>
    <cellStyle name="7_Production Report 25 Sept  2007" xfId="952" xr:uid="{469C4F11-DEF4-4711-9051-BF967331133F}"/>
    <cellStyle name="7_Production Report 25 Sept 06" xfId="953" xr:uid="{A41B1C4C-8B86-4F38-9C84-4D7CA01C2652}"/>
    <cellStyle name="7_Production Report 25-26 Jan 2008" xfId="954" xr:uid="{8BD26E43-D3C7-4EEF-A570-7502FC3B8A8E}"/>
    <cellStyle name="7_Production Report 26 ~ 28 Jan 2007" xfId="955" xr:uid="{1075537B-3083-47A3-A1BD-EEF88630CEB3}"/>
    <cellStyle name="7_Production Report 26 Agustus 2006" xfId="956" xr:uid="{7A325921-2505-4B61-B62C-2A01780DE8CC}"/>
    <cellStyle name="7_Production Report 26 April 2006" xfId="957" xr:uid="{E7FECEE8-FA01-482F-9D0E-2A5BA8F593E0}"/>
    <cellStyle name="7_Production Report 26 April 2007" xfId="958" xr:uid="{A02C4FD7-AB7F-4CF3-AF5D-8B56796F5DB5}"/>
    <cellStyle name="7_Production Report 26 April 2008" xfId="959" xr:uid="{36F28223-86E9-4750-A34D-8E2F321DB339}"/>
    <cellStyle name="7_Production Report 26 August  2007" xfId="960" xr:uid="{D405820E-41F0-4AFA-B5C0-CB249754123E}"/>
    <cellStyle name="7_Production Report 26 Dec 2006" xfId="961" xr:uid="{F34CDA1C-ACD3-447F-97F3-7DDC1028EAE1}"/>
    <cellStyle name="7_Production Report 26 Dec 2007" xfId="962" xr:uid="{E4FC06EC-3CAC-4E42-9870-CC342414E61D}"/>
    <cellStyle name="7_Production Report 26 Feb 2007" xfId="963" xr:uid="{1286A04E-E15A-4C75-8388-5D38A8D4F6AB}"/>
    <cellStyle name="7_Production Report 26 Feb 2008" xfId="964" xr:uid="{5DEEAF7A-F0D2-4948-9E2A-696E74BB6674}"/>
    <cellStyle name="7_Production Report 26 Jan 2007c" xfId="965" xr:uid="{810BCC80-C555-4441-8D48-EA7B98284621}"/>
    <cellStyle name="7_Production Report 26 Januari 2006" xfId="966" xr:uid="{409746E7-790D-42B4-B256-97D007574116}"/>
    <cellStyle name="7_Production Report 26 Juli 2006" xfId="967" xr:uid="{FEF3FF3D-13C6-4F60-ADE5-2A11B3F39485}"/>
    <cellStyle name="7_Production Report 26 Juli 2007" xfId="968" xr:uid="{37BC6EB3-3071-4895-A514-4B3DEB991884}"/>
    <cellStyle name="7_Production Report 26 Juni 2006" xfId="969" xr:uid="{AA5CCD96-BBD7-4078-B06C-47E16258E66A}"/>
    <cellStyle name="7_Production Report 26 Juni 2007" xfId="970" xr:uid="{E8704AFF-38EE-4870-8875-6C91C2A4D2E6}"/>
    <cellStyle name="7_Production Report 26 Mar 2007" xfId="971" xr:uid="{CDBC8652-A59E-4844-897B-42CCB911D5C3}"/>
    <cellStyle name="7_Production Report 26 Mar 2008" xfId="972" xr:uid="{37B050A6-C2D2-4A17-819D-6450128F5536}"/>
    <cellStyle name="7_Production Report 26 Mar 2008_41184" xfId="973" xr:uid="{E0C4B1E0-55A4-4E0A-94E5-2D3CBAA91AE7}"/>
    <cellStyle name="7_Production Report 26 Mar 2008N" xfId="974" xr:uid="{E7A0E462-D7C1-4181-A737-FFEAB7749DCE}"/>
    <cellStyle name="7_Production Report 26 Mei 2006" xfId="975" xr:uid="{7B4C8F32-8236-46B8-BDAE-B2E7F0C23EE8}"/>
    <cellStyle name="7_Production Report 26 Mei 2007" xfId="976" xr:uid="{1128586E-D012-417B-AA8C-CF7FCFD6B3B2}"/>
    <cellStyle name="7_Production Report 26 Nov 2007" xfId="977" xr:uid="{965D797B-FBD2-49C1-B568-E2B3F9BAD2B7}"/>
    <cellStyle name="7_Production Report 26 Okt  2007" xfId="978" xr:uid="{7CB5D564-B72A-44BE-AF6C-CDDF31585C31}"/>
    <cellStyle name="7_Production Report 26 Sept  2007" xfId="979" xr:uid="{56D65269-5F80-4BFB-86BC-52E7FD107877}"/>
    <cellStyle name="7_Production Report 26 Sept 06.." xfId="980" xr:uid="{624C07B3-DA19-4D12-A571-37994AB2276E}"/>
    <cellStyle name="7_Production Report 27 ~ 28 Mei 2006" xfId="981" xr:uid="{CDBCCF3C-AD30-480D-9337-225AED2FCA47}"/>
    <cellStyle name="7_Production Report 27 Agustus 2006" xfId="982" xr:uid="{547B19A7-30D0-49CB-AD80-36138AA7CEB1}"/>
    <cellStyle name="7_Production Report 27 April 2006" xfId="983" xr:uid="{5221980F-B9F1-4BB4-B1E0-8DCDC7FE9275}"/>
    <cellStyle name="7_Production Report 27 April 2007" xfId="984" xr:uid="{B155A619-17EE-4C7C-9C4B-674995698347}"/>
    <cellStyle name="7_Production Report 27 August  2007" xfId="985" xr:uid="{FE0B4FA6-EE32-4E25-8F30-B385F015FAEF}"/>
    <cellStyle name="7_Production Report 27 Dec 2006" xfId="986" xr:uid="{90DBBD4D-0B5E-47F1-BB29-2E17CCE38D1C}"/>
    <cellStyle name="7_Production Report 27 Dec 2007" xfId="987" xr:uid="{9B6E4020-8E78-4298-B967-2C3D9E437469}"/>
    <cellStyle name="7_Production Report 27 Feb 2007" xfId="988" xr:uid="{8022D509-E835-4C9B-B6E6-18F0909D2618}"/>
    <cellStyle name="7_Production Report 27 Feb 2008" xfId="989" xr:uid="{35DD8D8C-C151-449D-A98D-A70239966434}"/>
    <cellStyle name="7_Production Report 27 Juli 2006" xfId="990" xr:uid="{E49B58A6-EFAC-487F-A861-49969DDA5B27}"/>
    <cellStyle name="7_Production Report 27 Juli 2007" xfId="991" xr:uid="{09DD85DA-8BF6-4B69-A0BD-53D0A9D76021}"/>
    <cellStyle name="7_Production Report 27 Juni 2006" xfId="992" xr:uid="{5A5425E5-9632-4047-87CF-B06180296511}"/>
    <cellStyle name="7_Production Report 27 Juni 2007" xfId="993" xr:uid="{FFB1A4E8-F033-4126-AC9E-1FECCF67DF32}"/>
    <cellStyle name="7_Production Report 27 Mar 2007" xfId="994" xr:uid="{2CC59E3F-AE07-46CC-8DF5-5B749BBBA5B7}"/>
    <cellStyle name="7_Production Report 27 Mar 2008" xfId="995" xr:uid="{B1329AD8-9986-43FB-8FFE-B538F81FAB59}"/>
    <cellStyle name="7_Production Report 27 Maret 2006" xfId="996" xr:uid="{0DB609D9-A209-41C3-8B57-66174E13650B}"/>
    <cellStyle name="7_Production Report 27 Nov 2006" xfId="997" xr:uid="{51ABD582-8326-462A-A9E2-2E47B04056AA}"/>
    <cellStyle name="7_Production Report 27 Nov 2007" xfId="998" xr:uid="{BA68A5F5-AF88-482F-8CB6-F1370BCC0835}"/>
    <cellStyle name="7_Production Report 27 Okt  2007" xfId="999" xr:uid="{98B7B714-FBDB-4F47-A258-AB22B53F3354}"/>
    <cellStyle name="7_Production Report 27 Sept  2007" xfId="1000" xr:uid="{2CB91A6A-BFFA-4DD5-B72D-4F6AB037164B}"/>
    <cellStyle name="7_Production Report 27 Sept 06pak agus.." xfId="1001" xr:uid="{594BF2F0-5C0E-4DF9-BC5D-B66ACAF89334}"/>
    <cellStyle name="7_Production Report 28 ~ 29 April 2007" xfId="1002" xr:uid="{7CFEB801-0C43-4710-B4DB-95B56B3A070D}"/>
    <cellStyle name="7_Production Report 28 Agustus 2006" xfId="1003" xr:uid="{5B3033C4-2D5A-4287-991D-278DF0F2D330}"/>
    <cellStyle name="7_Production Report 28 Apr 2008" xfId="1004" xr:uid="{7A069AB7-32E2-4BBE-AD9D-612037AEDA58}"/>
    <cellStyle name="7_Production Report 28 April 2006" xfId="1005" xr:uid="{8EAFA00E-187D-473F-A645-B89AD4056FA1}"/>
    <cellStyle name="7_Production Report 28 August  2007" xfId="1006" xr:uid="{D1740D96-CA0E-4A28-905E-B57D4A0D5031}"/>
    <cellStyle name="7_Production Report 28 Dec 2006" xfId="1007" xr:uid="{6D136EB1-8F3E-4BE3-8E82-A5BCCCEA0333}"/>
    <cellStyle name="7_Production Report 28 Dec 2007" xfId="1008" xr:uid="{9D850604-B449-4BA2-BBB4-11298BFF84D2}"/>
    <cellStyle name="7_Production Report 28 Feb 2006" xfId="1009" xr:uid="{218E9713-BADF-449C-A727-BA0AB49E516D}"/>
    <cellStyle name="7_Production Report 28 Feb 2007" xfId="1010" xr:uid="{B4DA5273-97F0-4DC3-A3E7-9DD06E1AA9BE}"/>
    <cellStyle name="7_Production Report 28 Feb 2008" xfId="1011" xr:uid="{29E875A8-3752-454C-8293-13938BBA588A}"/>
    <cellStyle name="7_Production Report 28 Jan 2008" xfId="1012" xr:uid="{223A0AB2-B155-48A0-9B92-D14A7470207B}"/>
    <cellStyle name="7_Production Report 28 Juli 2006" xfId="1013" xr:uid="{AFBCF8E5-E570-4145-81D9-8AB149268679}"/>
    <cellStyle name="7_Production Report 28 Juli 2007" xfId="1014" xr:uid="{0E492A21-725A-44B6-BEDB-85C357CFA1CD}"/>
    <cellStyle name="7_Production Report 28 Juni 2006" xfId="1015" xr:uid="{5B93373A-2E33-43CA-98A4-1769F29896AE}"/>
    <cellStyle name="7_Production Report 28 Juni 2007" xfId="1016" xr:uid="{E79033B0-85E2-46DB-9FFA-1DCAD5093E46}"/>
    <cellStyle name="7_Production Report 28 Mar 2007" xfId="1017" xr:uid="{2585E954-0F73-4A10-A1FA-6801C57D1040}"/>
    <cellStyle name="7_Production Report 28 Mar 2008" xfId="1018" xr:uid="{29A133C8-B331-43B1-9734-6037A6103103}"/>
    <cellStyle name="7_Production Report 28 Maret 2006" xfId="1019" xr:uid="{B7123005-F1C1-4805-A515-9E703C516BBB}"/>
    <cellStyle name="7_Production Report 28 Mei 2007" xfId="1020" xr:uid="{346191C8-9C2C-4C88-BBD8-660B3F9981FD}"/>
    <cellStyle name="7_Production Report 28 Nov 2006" xfId="1021" xr:uid="{9B399EE4-7183-4E1A-9EF7-0D966194868D}"/>
    <cellStyle name="7_Production Report 28 Nov 2007" xfId="1022" xr:uid="{15CB4BBB-46C4-4BEA-8649-0C962D0A593D}"/>
    <cellStyle name="7_Production Report 28 Okt  2007" xfId="1023" xr:uid="{87C4EE07-648D-40ED-86DA-6A0A2A9DE1FD}"/>
    <cellStyle name="7_Production Report 28 Sept  2007" xfId="1024" xr:uid="{DC5C6368-9904-4FAD-83AD-09AD472D2587}"/>
    <cellStyle name="7_Production Report 28 Sept 06" xfId="1025" xr:uid="{9ACEBF5E-8044-47D0-8643-DE71A539E812}"/>
    <cellStyle name="7_Production Report 28~29 Sept  2007" xfId="1026" xr:uid="{8A670FF5-8815-442D-B390-89F833799049}"/>
    <cellStyle name="7_Production Report 29 ~ 30 Dec 2006" xfId="1027" xr:uid="{742C9EA0-BE7A-4190-908A-75F1F8E4356D}"/>
    <cellStyle name="7_Production Report 29 ~ 30 Mar 2008" xfId="1028" xr:uid="{42AA34FB-AC88-497B-B28A-964A4DF46A49}"/>
    <cellStyle name="7_Production Report 29 ~ 30 Mar 2008 rev" xfId="1029" xr:uid="{F38F78C1-AB59-47CD-B4C0-6B2C6CAF2E05}"/>
    <cellStyle name="7_Production Report 29 Agustus 2006" xfId="1030" xr:uid="{00928A64-7E4B-4F2B-9849-3CE9A8662265}"/>
    <cellStyle name="7_Production Report 29 April 2006" xfId="1031" xr:uid="{BDD74899-201D-4FF0-831C-DBFB01454EF8}"/>
    <cellStyle name="7_Production Report 29 April 2008" xfId="1032" xr:uid="{A7E6F48F-3479-43A1-99DC-4E41B448DD86}"/>
    <cellStyle name="7_Production Report 29 August  2007" xfId="1033" xr:uid="{78D29F86-F59E-4578-91BA-D5BB6A47EB9C}"/>
    <cellStyle name="7_Production Report 29 Dec 2006" xfId="1034" xr:uid="{E1ECB9A7-DEA5-48A8-A31F-38CB06E53BE9}"/>
    <cellStyle name="7_Production Report 29 Dec 2007" xfId="1035" xr:uid="{E389AB40-BC5B-40AA-94C9-E825CE57986A}"/>
    <cellStyle name="7_Production Report 29 Feb 2008" xfId="1036" xr:uid="{E31ECC71-A13A-497C-AEEF-E52689D70FD3}"/>
    <cellStyle name="7_Production Report 29 Jan 2007" xfId="1037" xr:uid="{7ADE828E-5F48-48BE-ADED-937E7D34F620}"/>
    <cellStyle name="7_Production Report 29 Jan 2008" xfId="1038" xr:uid="{F5EBE773-9719-4BF8-84FB-17FDF783E370}"/>
    <cellStyle name="7_Production Report 29 Juli 2007" xfId="1039" xr:uid="{1B83FD01-1368-4EF4-8029-1D249A281C93}"/>
    <cellStyle name="7_Production Report 29 Juni 2006" xfId="1040" xr:uid="{B9E68B56-BC36-46A1-B27D-A5861D0F2D29}"/>
    <cellStyle name="7_Production Report 29 Juni 2007" xfId="1041" xr:uid="{AFB69707-9DD5-4A5D-A28F-942A836A4778}"/>
    <cellStyle name="7_Production Report 29 Mar 2007" xfId="1042" xr:uid="{41865EEB-2BA0-4FBA-83CB-A9D6A9D0376C}"/>
    <cellStyle name="7_Production Report 29 Mar 2008" xfId="1043" xr:uid="{8CC6CCA7-3788-4BDA-A747-DC11412D831F}"/>
    <cellStyle name="7_Production Report 29 Maret 2006" xfId="1044" xr:uid="{25C71688-6B0C-4FDA-A648-66302C58F68B}"/>
    <cellStyle name="7_Production Report 29 Mei 2006" xfId="1045" xr:uid="{F835ABB0-C5D5-4A37-9261-21B2BE9E6839}"/>
    <cellStyle name="7_Production Report 29 Mei 2007" xfId="1046" xr:uid="{A6210FBF-F3B7-4546-B3A6-AC24F96F775B}"/>
    <cellStyle name="7_Production Report 29 Nov 2006" xfId="1047" xr:uid="{C6958D92-2712-4958-B79D-0765A59E9088}"/>
    <cellStyle name="7_Production Report 29 Nov 2007" xfId="1048" xr:uid="{1DD03185-0BCD-4B5C-A545-145839A20F61}"/>
    <cellStyle name="7_Production Report 29 Okt  2007" xfId="1049" xr:uid="{61911F86-7561-42A4-AC5F-EB29DBD5A398}"/>
    <cellStyle name="7_Production Report 29 Okt 2006" xfId="1050" xr:uid="{E462148F-A981-41A2-ADEB-47B0B3DABB7A}"/>
    <cellStyle name="7_Production Report 29 Sept 06" xfId="1051" xr:uid="{1698B763-C2BC-4A8E-9D58-BD342FD0C008}"/>
    <cellStyle name="7_Production Report 29-30  April 2006" xfId="1052" xr:uid="{A541019C-FC87-47C4-8762-8B7B4DC04639}"/>
    <cellStyle name="7_Production Report 3  Jan 2006" xfId="1053" xr:uid="{2B1206A7-1B0D-4B2B-B171-A5B60B01B444}"/>
    <cellStyle name="7_Production Report 3  Mar 2007" xfId="1054" xr:uid="{CBF04B7D-F7C5-4852-BE88-BE51536FC36E}"/>
    <cellStyle name="7_Production Report 3 ~4  Mar 2007" xfId="1055" xr:uid="{947E5501-1951-4005-80DB-F26B0952CC9A}"/>
    <cellStyle name="7_Production Report 3 Agustus 2006" xfId="1056" xr:uid="{67B746A8-4D73-4387-8C13-3833A38CD819}"/>
    <cellStyle name="7_Production Report 3 April 2007" xfId="1057" xr:uid="{A56ED69D-C339-4F36-9973-41F87D0D1384}"/>
    <cellStyle name="7_Production Report 3 Feb 2006" xfId="1058" xr:uid="{1211C002-C14F-473C-8DBB-01372868EA43}"/>
    <cellStyle name="7_Production Report 3 Maret 2006" xfId="1059" xr:uid="{2DDC9F11-CFB8-46FC-B6CB-18A98F0BD5D1}"/>
    <cellStyle name="7_Production Report 3 Mei 2007" xfId="1060" xr:uid="{BEABCDD5-6340-4B67-83A2-B26FC496A8CB}"/>
    <cellStyle name="7_Production Report 30 Agustus 2006." xfId="1061" xr:uid="{17F23214-6CA6-4EE2-9737-8799C9D3C2AD}"/>
    <cellStyle name="7_Production Report 30 April 2007" xfId="1062" xr:uid="{5B395E73-CB0C-4840-92D8-02F488B80F28}"/>
    <cellStyle name="7_Production Report 30 August  2007" xfId="1063" xr:uid="{BAF36ECB-9B67-4B4D-B558-B65343A73130}"/>
    <cellStyle name="7_Production Report 30 Jan 2007" xfId="1064" xr:uid="{91F3DDAC-6A99-477B-A339-4F03F2EC008D}"/>
    <cellStyle name="7_Production Report 30 Jan 2008" xfId="1065" xr:uid="{2C2BDC2D-D436-4945-B7A2-C4A8E95F589E}"/>
    <cellStyle name="7_Production Report 30 Januari 2006" xfId="1066" xr:uid="{335446A8-9E0E-4D73-BB64-18DB78A8287E}"/>
    <cellStyle name="7_Production Report 30 Juli 2006_63342" xfId="1067" xr:uid="{B7BA4C94-8127-4323-9975-25B335CAE680}"/>
    <cellStyle name="7_Production Report 30 Juli 2007" xfId="1068" xr:uid="{A029794A-06E3-4D00-BE6E-3EF99B6FB009}"/>
    <cellStyle name="7_Production Report 30 Juni 2006" xfId="1069" xr:uid="{C882F789-9BFE-48CD-83A3-FE814DF4738D}"/>
    <cellStyle name="7_Production Report 30 Mar 2007" xfId="1070" xr:uid="{1D035D23-8A05-4F67-BF9E-A5053560C8D9}"/>
    <cellStyle name="7_Production Report 30 Maret 2006" xfId="1071" xr:uid="{5A547B78-42AD-49E7-AFC9-12B6482A1F68}"/>
    <cellStyle name="7_Production Report 30 Mei 2006" xfId="1072" xr:uid="{9F9B4B40-00D5-4ED5-83EB-607AAECBDFAA}"/>
    <cellStyle name="7_Production Report 30 Mei 2007" xfId="1073" xr:uid="{BAA4601B-4BE6-42F6-A9B3-063075B3DA5F}"/>
    <cellStyle name="7_Production Report 30 Nov ~ 1 Dec 2006" xfId="1074" xr:uid="{92378BD6-143D-49D1-9CBD-637D0DEBC417}"/>
    <cellStyle name="7_Production Report 30 Nov 2006" xfId="1075" xr:uid="{23AF807F-E039-4D7F-9653-62ECA7C6AFC2}"/>
    <cellStyle name="7_Production Report 30 Nov 2007" xfId="1076" xr:uid="{B5AFBFF3-5984-4466-848D-808F76C1AE0D}"/>
    <cellStyle name="7_Production Report 30 Okt  2007" xfId="1077" xr:uid="{25515408-F714-454D-95FC-C018E6E649FC}"/>
    <cellStyle name="7_Production Report 30 Okt 2006" xfId="1078" xr:uid="{2A1744AD-E4C1-4229-A6B6-DD3A6FE8527D}"/>
    <cellStyle name="7_Production Report 30 Sept 06" xfId="1079" xr:uid="{B8B16D77-8B7C-4C8E-8BC8-205780CC2C03}"/>
    <cellStyle name="7_Production Report 31 Agustus 2006" xfId="1080" xr:uid="{A13110A7-5B67-4E26-AA63-A60DD63CCB08}"/>
    <cellStyle name="7_Production Report 31 August  2007" xfId="1081" xr:uid="{071D7049-444D-44CE-86E6-1C2DA1536492}"/>
    <cellStyle name="7_Production Report 31 August ~ 1 Sept 2007" xfId="1082" xr:uid="{29D4CEAF-A6E5-4946-92BF-3407D81DF1BF}"/>
    <cellStyle name="7_Production Report 31 Jan 2007" xfId="1083" xr:uid="{28541F5A-83C4-4D1F-9604-6BB519D239A3}"/>
    <cellStyle name="7_Production Report 31 Jan 2008" xfId="1084" xr:uid="{4F371D3B-103A-43CD-96ED-EB88FF08D169}"/>
    <cellStyle name="7_Production Report 31 Juli 2006" xfId="1085" xr:uid="{44817591-8E56-4D58-A159-E84E811347E2}"/>
    <cellStyle name="7_Production Report 31 Juli 2007" xfId="1086" xr:uid="{F8347501-CDB8-4450-8678-B50E59D30A81}"/>
    <cellStyle name="7_Production Report 31 Mar ~ 1 Apr '07" xfId="1087" xr:uid="{6796DBBD-18B2-4EEB-A995-FBC825C7A636}"/>
    <cellStyle name="7_Production Report 31 Mar 2007" xfId="1088" xr:uid="{354EFCF7-DF1A-40FC-8A9B-00E6640D7F40}"/>
    <cellStyle name="7_Production Report 31 Mar 2008" xfId="1089" xr:uid="{058A382E-946B-4CAB-A616-B7D14E3E721C}"/>
    <cellStyle name="7_Production Report 31 Maret 2006" xfId="1090" xr:uid="{FFF45BFD-7A2A-46D1-8EAE-D032EEBD5C5D}"/>
    <cellStyle name="7_Production Report 31 Mei 2006" xfId="1091" xr:uid="{026CAC24-107D-4456-ACA7-AA53E4F25105}"/>
    <cellStyle name="7_Production Report 31 Mei 2007" xfId="1092" xr:uid="{2DDEBBF2-6F7B-45E4-8FED-4B419CBCE137}"/>
    <cellStyle name="7_Production Report 31 Okt  2007" xfId="1093" xr:uid="{933B476E-2CF0-4441-ABC2-082167A31890}"/>
    <cellStyle name="7_Production Report 31 Okt 2006" xfId="1094" xr:uid="{7667E5C9-F23D-4D92-8990-6E91B2EA1EDF}"/>
    <cellStyle name="7_Production Report 4  Jan 2006" xfId="1095" xr:uid="{32CA3ABD-6501-4D9B-AE81-201517FC2EF4}"/>
    <cellStyle name="7_Production Report 4 Agustus 2006" xfId="1096" xr:uid="{7783B1FF-0687-4E78-9F59-B81E23923061}"/>
    <cellStyle name="7_Production Report 4 April 2007" xfId="1097" xr:uid="{611C0A61-79DF-4026-A753-91D2C36CC6F9}"/>
    <cellStyle name="7_Production Report 4 Feb 2006" xfId="1098" xr:uid="{49192DF7-C8D5-4A35-9119-6CC1B423FBB4}"/>
    <cellStyle name="7_Production Report 4 Maret 2006" xfId="1099" xr:uid="{D58CAA11-75D7-4F64-A619-0BAB06A89A6E}"/>
    <cellStyle name="7_Production Report 4 Mei 2007" xfId="1100" xr:uid="{944AC315-6B19-481F-80F6-6D211EA7D479}"/>
    <cellStyle name="7_Production Report 4-5 Nov 2006" xfId="1101" xr:uid="{F0344D44-28A9-4A76-84DC-4B2B861D90D7}"/>
    <cellStyle name="7_Production Report 5  Jan 2006" xfId="1102" xr:uid="{49FAB812-916A-4868-B89B-C12B63AC5B5C}"/>
    <cellStyle name="7_Production Report 5  Mar 2007" xfId="1103" xr:uid="{B5539CAC-22BA-46B5-9952-6F60C82ACCAA}"/>
    <cellStyle name="7_Production Report 5 ~ 6 Mei 2007" xfId="1104" xr:uid="{0BCBBFF5-88FC-446E-A259-7A51FBDFBD4B}"/>
    <cellStyle name="7_Production Report 5 Agustus 2006" xfId="1105" xr:uid="{5CD5B678-2432-4716-A569-20C7B9B6D835}"/>
    <cellStyle name="7_Production Report 5 April 2007" xfId="1106" xr:uid="{2726736F-6F78-4AFD-B7AA-3F83CB642FD9}"/>
    <cellStyle name="7_Production Report 5 Feb 2007" xfId="1107" xr:uid="{1B9742DF-3734-47E9-ACDD-96B8E7037C3A}"/>
    <cellStyle name="7_Production Report 5 Maret 2006" xfId="1108" xr:uid="{AC493BF3-95E7-4D4B-9497-E3BB621CE677}"/>
    <cellStyle name="7_Production Report 6  Mar 2007" xfId="1109" xr:uid="{B1EF851E-B95D-4D0F-8386-748C0BD65F57}"/>
    <cellStyle name="7_Production Report 6 ~ 7  Mei 2006" xfId="1110" xr:uid="{DC58853D-1F98-452C-B362-61F5D9DB4B2F}"/>
    <cellStyle name="7_Production Report 6 Agustus 2006" xfId="1111" xr:uid="{34E583B6-CD22-4319-9574-7F936862D648}"/>
    <cellStyle name="7_Production Report 6 April 2007" xfId="1112" xr:uid="{247CA11D-09E3-4AA4-8674-C028F8B7DEDE}"/>
    <cellStyle name="7_Production Report 6 Feb 2006" xfId="1113" xr:uid="{7E9322DE-08BD-4B71-8186-59B4435690EF}"/>
    <cellStyle name="7_Production Report 6 Feb 2007" xfId="1114" xr:uid="{BE986239-452E-4058-9452-790C4D9124A0}"/>
    <cellStyle name="7_Production Report 6 Maret 2006" xfId="1115" xr:uid="{0FCFB205-409A-4AC4-A45F-AACD22747809}"/>
    <cellStyle name="7_Production Report 6 Nov 2006" xfId="1116" xr:uid="{AA87923F-60B4-4961-8946-3C99B59B8063}"/>
    <cellStyle name="7_Production Report 7  Mar 2007" xfId="1117" xr:uid="{B057245C-DB97-4E00-AAE8-CDD4AB516F3C}"/>
    <cellStyle name="7_Production Report 7 Agustus 2006 A" xfId="1118" xr:uid="{03255C27-4173-4BE0-8542-EF2FAE47A1F3}"/>
    <cellStyle name="7_Production Report 7 Feb 2006" xfId="1119" xr:uid="{BF89874B-9925-4460-991B-05EA7C3ECEEE}"/>
    <cellStyle name="7_Production Report 7 Feb 2007" xfId="1120" xr:uid="{0D0CFDEB-EEBB-4BDC-90B9-C54E8A3E145E}"/>
    <cellStyle name="7_Production Report 7 Maret 2006" xfId="1121" xr:uid="{AF7CF7BA-AB40-4D54-BC2F-015ED7B5AC90}"/>
    <cellStyle name="7_Production Report 7 Mei 2007" xfId="1122" xr:uid="{185D5E9D-8691-4AB3-B1A1-5B59564119B2}"/>
    <cellStyle name="7_Production Report 7 Nov 2006" xfId="1123" xr:uid="{F89DD79C-A046-4D77-952B-75892029BC93}"/>
    <cellStyle name="7_Production Report 8  Jan 2006" xfId="1124" xr:uid="{C7E3FB40-AA37-45F7-9F3E-EFEFA208AEA3}"/>
    <cellStyle name="7_Production Report 8  Mar 2007" xfId="1125" xr:uid="{C17A09D6-5571-48FC-9745-467279983485}"/>
    <cellStyle name="7_Production Report 8 Agustus 2006" xfId="1126" xr:uid="{F53D3F3F-1903-488E-81BE-6FB774F1773F}"/>
    <cellStyle name="7_Production Report 8 Feb 2006" xfId="1127" xr:uid="{EB998580-C312-4C77-B622-04DD0BF73C2C}"/>
    <cellStyle name="7_Production Report 8 Feb 2007" xfId="1128" xr:uid="{B91E3C63-A36E-4AA3-9843-FD5484D78D37}"/>
    <cellStyle name="7_Production Report 8 Maret 2006" xfId="1129" xr:uid="{33539047-CABF-4218-9CF2-43A85DA13234}"/>
    <cellStyle name="7_Production Report 8 Mei 2007" xfId="1130" xr:uid="{F702D2A9-83F3-4E47-A513-851AAEDFF4FC}"/>
    <cellStyle name="7_Production Report 8 Nov 2006" xfId="1131" xr:uid="{F117A8EC-B536-48D4-985C-09DF1906DD84}"/>
    <cellStyle name="7_Production Report 9  Jan 2007" xfId="1132" xr:uid="{F312691E-18E3-4E65-8C95-77923A79EBF6}"/>
    <cellStyle name="7_Production Report 9 Agustus 2006" xfId="1133" xr:uid="{100DAB52-3A7F-45E3-BDDA-FD4042AB5EB9}"/>
    <cellStyle name="7_Production Report 9 April 2007" xfId="1134" xr:uid="{924ABF77-1650-47AC-9F08-740C42B38A5D}"/>
    <cellStyle name="7_Production Report 9 Feb 2006" xfId="1135" xr:uid="{7F447D99-6EAC-42CD-B8B3-D96309B19A01}"/>
    <cellStyle name="7_Production Report 9 Feb 2007" xfId="1136" xr:uid="{57D59B8A-9EFE-4519-B58B-3E01B3C12316}"/>
    <cellStyle name="7_Production Report 9 Mar 2007" xfId="1137" xr:uid="{003E9A46-7F8D-4C37-9D8C-BB38FD407752}"/>
    <cellStyle name="7_Production Report 9 Maret 2006" xfId="1138" xr:uid="{4ABCE69E-6AD9-4CCA-895E-24150A7A0454}"/>
    <cellStyle name="7_Production Report 9 Mei 2007" xfId="1139" xr:uid="{46A9D74B-EE7B-4062-AD56-75A0556E8908}"/>
    <cellStyle name="7_Production Report 9 Nov 2006" xfId="1140" xr:uid="{002DC721-A3F2-4B27-835E-5EE16EF8FDC8}"/>
    <cellStyle name="7_Production Report 9-10 Mar 2007" xfId="1141" xr:uid="{AB0AA392-CD0F-464F-8B54-0C5B3D6D953A}"/>
    <cellStyle name="7_Produksi HomeProduct 04.11.2008" xfId="1142" xr:uid="{503761FD-105A-47C4-B823-7890C4B1247E}"/>
    <cellStyle name="7_Produksi HomeProduct 05.11.2008" xfId="1143" xr:uid="{E8965257-58FF-4769-80EC-E85FB77832BF}"/>
    <cellStyle name="7_Produksi HomeProduct 06.11.2008" xfId="1144" xr:uid="{953D16B3-8AB0-4A9E-811F-E3F844AC3CAD}"/>
    <cellStyle name="7_Produksi HomeProduct 07.11.2008" xfId="1145" xr:uid="{34B6F03C-3647-4BD3-8070-53544B1721C5}"/>
    <cellStyle name="7_Produksi HomeProduct 10.11.2008" xfId="1146" xr:uid="{30480F29-CF5E-4145-A961-5F4CE8B6941F}"/>
    <cellStyle name="7_Produksi HomeProduct 11.11.2008" xfId="1147" xr:uid="{4954B17A-C6E0-4FC6-818A-AA6B593C8BB7}"/>
    <cellStyle name="7_Produksi HomeProduct 12.11.2008" xfId="1148" xr:uid="{2553E98D-8EC1-46D3-B025-9FFA0F6D3905}"/>
    <cellStyle name="7_Produksi HomeProduct 13.11.2008" xfId="1149" xr:uid="{90A05123-0DEF-4F1C-B9F2-8A1000EB0FE5}"/>
    <cellStyle name="7_Produksi HomeProduct 14.11.2008" xfId="1150" xr:uid="{55839D34-9FD0-44E1-A57E-8B5EF6296A43}"/>
    <cellStyle name="7_Produksi HomeProduct 17.11.2008" xfId="1151" xr:uid="{650D0350-C2D6-4403-AE27-0A5018E3ABF4}"/>
    <cellStyle name="7_Produksi HomeProduct 21.11.2008" xfId="1152" xr:uid="{46C7D0F1-CCF2-40A7-BE1A-123821371FA1}"/>
    <cellStyle name="7_Produksi HomeProduct 22.08.2008" xfId="1153" xr:uid="{E06E8DD0-F714-49D1-97BF-41A9059D292E}"/>
    <cellStyle name="7_Produksi HomeProduct 25.10.2008" xfId="1154" xr:uid="{7275D1C7-B749-491A-8DAD-D2BAD70E770E}"/>
    <cellStyle name="7_Produksi HomeProduct 27.08.2008" xfId="1155" xr:uid="{B1785A18-8857-419E-B61B-E2079CEA8119}"/>
    <cellStyle name="7_Produksi HomeProduct 27.10.2008" xfId="1156" xr:uid="{F98523A0-1B6E-4E6E-9040-8117D8B636AC}"/>
    <cellStyle name="7_Produksi HomeProduct 30.08.2008" xfId="1157" xr:uid="{01026BD5-19B5-4848-9E58-0185FC1DE873}"/>
    <cellStyle name="Accent1 2" xfId="132" xr:uid="{47B96E0C-6FCC-4595-A327-8083FA1D406C}"/>
    <cellStyle name="Accent1 2 2" xfId="133" xr:uid="{6B400068-41D7-4726-A8FD-8FE67A638634}"/>
    <cellStyle name="Accent1 2 2 2" xfId="1158" xr:uid="{7B0149E0-A8C6-4CF9-A1FA-A99F7EBF2608}"/>
    <cellStyle name="Accent1 2 3" xfId="1159" xr:uid="{D1B5C236-DA17-4C54-997B-DC12B115CF9D}"/>
    <cellStyle name="Accent1 2 4" xfId="1160" xr:uid="{F2CE20A3-3CF7-4286-895C-11C9C03C6B2E}"/>
    <cellStyle name="Accent1 2 5" xfId="1161" xr:uid="{C90989F7-BE99-494D-AAC9-B8DC11C04E5F}"/>
    <cellStyle name="Accent1 3" xfId="198" xr:uid="{96AC09CB-77C9-472C-899C-156EE4D52CB5}"/>
    <cellStyle name="Accent1 3 2" xfId="1163" xr:uid="{DFFF9627-54C5-408F-AD89-79F0C96508A4}"/>
    <cellStyle name="Accent1 3 3" xfId="1164" xr:uid="{780C1EEC-2EC1-4F96-B89A-1CA108C2B9B8}"/>
    <cellStyle name="Accent1 3 4" xfId="1165" xr:uid="{2BFB2CEE-BFEE-462A-B8AD-769797A21C39}"/>
    <cellStyle name="Accent1 3 5" xfId="1162" xr:uid="{2B55A196-4A5F-4F44-A9B3-02692DF77F73}"/>
    <cellStyle name="Accent1 4" xfId="1166" xr:uid="{EC0E9A00-D1BE-4EA9-91AF-BA63FF5FDF67}"/>
    <cellStyle name="Accent2 2" xfId="134" xr:uid="{1B8BD3E6-731A-4186-A438-3A34FDDE86D4}"/>
    <cellStyle name="Accent2 2 2" xfId="135" xr:uid="{B97C1DC3-6089-48DC-9F4C-F9BBE1D0E7CE}"/>
    <cellStyle name="Accent2 2 2 2" xfId="1167" xr:uid="{6E316C48-3B70-4B00-B842-186387032026}"/>
    <cellStyle name="Accent2 2 3" xfId="1168" xr:uid="{029E78E4-1C49-46F0-AFE0-96DB085BF437}"/>
    <cellStyle name="Accent2 2 4" xfId="1169" xr:uid="{FE161981-3530-4885-9CC3-0E5DD39922E7}"/>
    <cellStyle name="Accent2 2 5" xfId="1170" xr:uid="{523A131D-D79D-42CC-B1EF-CE9CEA099EAC}"/>
    <cellStyle name="Accent2 3" xfId="199" xr:uid="{E9B2FA82-99FA-43E0-B8E3-9CF8B71D608A}"/>
    <cellStyle name="Accent2 3 2" xfId="1172" xr:uid="{6517603F-6B00-4871-B052-618DC0564AF2}"/>
    <cellStyle name="Accent2 3 3" xfId="1173" xr:uid="{8090A841-4F04-49C0-B8B3-2E9F1BED399D}"/>
    <cellStyle name="Accent2 3 4" xfId="1174" xr:uid="{DE72BBB0-A6DB-42A7-8846-BB50C9C52F3A}"/>
    <cellStyle name="Accent2 3 5" xfId="1171" xr:uid="{A6DA71E0-8C99-4970-B04E-FA1439E5B9BD}"/>
    <cellStyle name="Accent2 4" xfId="1175" xr:uid="{E68956CB-078C-44B6-9A65-491FA6FCDCD0}"/>
    <cellStyle name="Accent2 5" xfId="1797" xr:uid="{0C461B9D-9A23-4D6A-8B29-E141E65EA32B}"/>
    <cellStyle name="Accent3 2" xfId="136" xr:uid="{FE345A88-7835-4B62-AE54-8E2BB75C6413}"/>
    <cellStyle name="Accent3 2 2" xfId="137" xr:uid="{6B7C5787-6BB7-4637-A6D3-1C1E12AB394A}"/>
    <cellStyle name="Accent3 2 2 2" xfId="1176" xr:uid="{12DC587A-FEE8-46D0-A58C-4CBDF92AD9F4}"/>
    <cellStyle name="Accent3 2 3" xfId="1177" xr:uid="{457B0A68-C2AE-4216-BA48-4D05E8DE0246}"/>
    <cellStyle name="Accent3 2 4" xfId="1178" xr:uid="{6CBBDE2F-4CC9-4B50-9482-200D859A229F}"/>
    <cellStyle name="Accent3 2 5" xfId="1179" xr:uid="{9830159B-B761-43A6-B9D6-7CD97DD0AF8B}"/>
    <cellStyle name="Accent3 3" xfId="200" xr:uid="{B2F92BB0-ED75-4848-AB91-783DB342B4D9}"/>
    <cellStyle name="Accent3 3 2" xfId="1181" xr:uid="{EC57341B-A06D-400F-94BA-9B7B302531A4}"/>
    <cellStyle name="Accent3 3 3" xfId="1182" xr:uid="{2BF17E61-932C-462E-AE8D-C8BCAB76A7CF}"/>
    <cellStyle name="Accent3 3 4" xfId="1183" xr:uid="{A7CEBF66-0A9E-4A6E-9F30-BD26E6D4695E}"/>
    <cellStyle name="Accent3 3 5" xfId="1180" xr:uid="{61249505-0E0D-4075-BCD3-0DC5795E7D20}"/>
    <cellStyle name="Accent3 4" xfId="1184" xr:uid="{9008B5A8-F978-41FC-826C-846E945C97BB}"/>
    <cellStyle name="Accent3 5" xfId="1798" xr:uid="{849A1634-4FD7-43FB-A6A9-8326BE9E0920}"/>
    <cellStyle name="Accent4 2" xfId="138" xr:uid="{C3257E3C-DA77-4BE5-86D0-559007D9333C}"/>
    <cellStyle name="Accent4 2 2" xfId="139" xr:uid="{C7DFBF51-6BA6-4536-BBE2-7D4ED35BACC3}"/>
    <cellStyle name="Accent4 2 2 2" xfId="1185" xr:uid="{78144255-B749-410E-8484-BA35F0ED93D8}"/>
    <cellStyle name="Accent4 2 3" xfId="1186" xr:uid="{672DA618-2052-4B98-BF77-CB78E6BD285C}"/>
    <cellStyle name="Accent4 2 4" xfId="1187" xr:uid="{233E2AB0-A031-4853-901F-EE39BDEF965B}"/>
    <cellStyle name="Accent4 2 5" xfId="1188" xr:uid="{52AD5E44-7A28-48C9-BAC6-02D10733C0A8}"/>
    <cellStyle name="Accent4 3" xfId="201" xr:uid="{130860A1-3461-4CEF-BF2E-2DD56792B07C}"/>
    <cellStyle name="Accent4 3 2" xfId="1190" xr:uid="{4F391243-2488-4C9D-BFB9-0EABCE5C2ED5}"/>
    <cellStyle name="Accent4 3 3" xfId="1191" xr:uid="{D63AFAA8-EF0A-4826-9FE1-22A96C265F2E}"/>
    <cellStyle name="Accent4 3 4" xfId="1192" xr:uid="{1E6A1FE1-9E98-4636-B9A0-B066DCE79633}"/>
    <cellStyle name="Accent4 3 5" xfId="1189" xr:uid="{CF6178B0-866E-408F-A9B3-40DD1070FB35}"/>
    <cellStyle name="Accent4 4" xfId="1193" xr:uid="{18F05615-E497-48A5-B0BE-EA003620C8DB}"/>
    <cellStyle name="Accent4 5" xfId="1799" xr:uid="{987F0ADF-FBCF-4944-A6F1-DB695C6F018C}"/>
    <cellStyle name="Accent5 2" xfId="140" xr:uid="{6B74AAB7-9B3C-475D-87BF-CD151662E520}"/>
    <cellStyle name="Accent5 2 2" xfId="141" xr:uid="{2BFD65AB-9E25-4838-A309-A0476A05033A}"/>
    <cellStyle name="Accent5 2 2 2" xfId="1194" xr:uid="{619F36E6-C1F0-4503-A375-7E25F3F9A1D5}"/>
    <cellStyle name="Accent5 2 3" xfId="1195" xr:uid="{D83FF11E-7FBD-45E7-95A7-A6241E05E74F}"/>
    <cellStyle name="Accent5 2 4" xfId="1196" xr:uid="{9004BB28-D5FC-43C5-BA55-059631830B4F}"/>
    <cellStyle name="Accent5 2 5" xfId="1197" xr:uid="{ACDE55F1-A22E-4B6A-87C0-EB0CF13BA30E}"/>
    <cellStyle name="Accent5 3" xfId="202" xr:uid="{B34517B1-B52E-49B0-8BFC-CA44D57D571E}"/>
    <cellStyle name="Accent5 3 2" xfId="1199" xr:uid="{2C82E0BE-EFAF-472E-99E1-E675444E7AB7}"/>
    <cellStyle name="Accent5 3 3" xfId="1200" xr:uid="{F1833A5C-4DAD-4D56-B979-C17215399F82}"/>
    <cellStyle name="Accent5 3 4" xfId="1201" xr:uid="{F21F9F30-2EA6-471C-ACE6-E6E389DDB564}"/>
    <cellStyle name="Accent5 3 5" xfId="1198" xr:uid="{98B64688-6459-4D60-ACC6-3BE4124EB2DA}"/>
    <cellStyle name="Accent5 4" xfId="1202" xr:uid="{1ADE1CE5-9F86-4C84-8AFB-E490B055B079}"/>
    <cellStyle name="Accent6 2" xfId="142" xr:uid="{C0AD5D99-8946-4A7E-AA3A-39E9276C5CB7}"/>
    <cellStyle name="Accent6 2 2" xfId="143" xr:uid="{D2EB539F-D6AE-43D7-AD4B-705D0958C206}"/>
    <cellStyle name="Accent6 2 2 2" xfId="1203" xr:uid="{9248BE10-9724-4D3A-AC90-BE6D6F79020B}"/>
    <cellStyle name="Accent6 2 3" xfId="1204" xr:uid="{3E1364C9-5B33-44D2-8B18-E2EA0971333F}"/>
    <cellStyle name="Accent6 2 4" xfId="1205" xr:uid="{5310CBC8-A51F-403A-A900-F90BEE310143}"/>
    <cellStyle name="Accent6 2 5" xfId="1206" xr:uid="{116EB21D-D898-4B93-AC78-FACA154F2E19}"/>
    <cellStyle name="Accent6 3" xfId="203" xr:uid="{37C46ED9-092F-491F-896A-FB0510EDAB81}"/>
    <cellStyle name="Accent6 3 2" xfId="1208" xr:uid="{227F40FE-1940-4D30-ACD5-E76693D93283}"/>
    <cellStyle name="Accent6 3 3" xfId="1209" xr:uid="{ABD3DD92-BA64-4405-B28A-F70209C4A6D3}"/>
    <cellStyle name="Accent6 3 4" xfId="1210" xr:uid="{027A80DC-E030-4205-8EB1-100D80AF608B}"/>
    <cellStyle name="Accent6 3 5" xfId="1207" xr:uid="{C46791B2-47D4-4D38-8229-D33E8738F442}"/>
    <cellStyle name="Accent6 4" xfId="1211" xr:uid="{F04E738F-7095-44C8-B545-86152BA0F80A}"/>
    <cellStyle name="Accent6 5" xfId="1800" xr:uid="{7D9AAA8E-B567-4964-98DB-29D6636DFCB1}"/>
    <cellStyle name="AeE­ [0]_±aA¸" xfId="1212" xr:uid="{7A16ACAA-46E0-4754-B2D2-ED95BD2340B3}"/>
    <cellStyle name="AeE­_±aA¸" xfId="1213" xr:uid="{510969AE-AC5D-40D2-9B55-6F9AAF243637}"/>
    <cellStyle name="AÞ¸¶ [0]_±aA¸" xfId="1214" xr:uid="{7E573B87-6174-4C9D-BC5D-5F4AD8E00056}"/>
    <cellStyle name="AÞ¸¶_±aA¸" xfId="1215" xr:uid="{E044C932-54D8-4242-A695-61F3B5A38F2C}"/>
    <cellStyle name="Bad 2" xfId="144" xr:uid="{C85BEC7D-9844-40BC-A9AC-73D8BF511A47}"/>
    <cellStyle name="Bad 2 2" xfId="145" xr:uid="{ADAE9BF3-B814-4BF7-8017-0C6E739583A7}"/>
    <cellStyle name="Bad 2 2 2" xfId="1216" xr:uid="{440CA849-C987-486B-9612-D7ED58C4132C}"/>
    <cellStyle name="Bad 2 3" xfId="1217" xr:uid="{7AC045D7-D215-4349-A9C5-5E6ADDD29EE4}"/>
    <cellStyle name="Bad 2 4" xfId="1218" xr:uid="{26C3F44F-6669-4CAE-948A-58BBA3A1D241}"/>
    <cellStyle name="Bad 2 5" xfId="1219" xr:uid="{B503F5E0-876F-46E6-B27E-BAE56521CDA4}"/>
    <cellStyle name="Bad 3" xfId="204" xr:uid="{854841EB-7BF8-4024-86A8-9787361F85B5}"/>
    <cellStyle name="Bad 3 2" xfId="1221" xr:uid="{DC0DE820-3896-4A6D-8A8B-70C2B330E609}"/>
    <cellStyle name="Bad 3 3" xfId="1222" xr:uid="{8B3073F5-72D2-453F-B784-0C67D8258091}"/>
    <cellStyle name="Bad 3 4" xfId="1223" xr:uid="{CE1D1381-66B1-4F1A-ADD2-814FFBCB3E2B}"/>
    <cellStyle name="Bad 3 5" xfId="1220" xr:uid="{168E3A2B-EEF5-4373-B62F-8E117AC1AC17}"/>
    <cellStyle name="Bad 4" xfId="1224" xr:uid="{58DA0004-719F-4456-B289-5F68D75FB3EC}"/>
    <cellStyle name="C?AØ_¿?°?´?°e¿¹?o" xfId="1225" xr:uid="{242AE62D-DE43-474F-ABD1-025CD8BC326B}"/>
    <cellStyle name="C￥AØ_¿￢°￡´ⓒ°e¿¹≫o" xfId="1226" xr:uid="{050499A6-F872-4852-B6E8-3F4C3DD92F17}"/>
    <cellStyle name="Calculation 2" xfId="146" xr:uid="{4A66A1DD-B0B4-4823-AC71-765E595C9DC5}"/>
    <cellStyle name="Calculation 2 2" xfId="147" xr:uid="{F11E94C4-5257-4057-B227-603D1CE9D0FD}"/>
    <cellStyle name="Calculation 2 2 2" xfId="1227" xr:uid="{4C2E59AB-BF91-4DD8-BC02-74D167582372}"/>
    <cellStyle name="Calculation 2 2 2 2" xfId="1996" xr:uid="{E2D09BEC-6775-4F16-82D7-0F90DC5186BA}"/>
    <cellStyle name="Calculation 2 2 2 2 2" xfId="2575" xr:uid="{E46B427C-145A-4207-8E66-7B117DA979EA}"/>
    <cellStyle name="Calculation 2 2 2 2 3" xfId="2854" xr:uid="{3F93BA83-CE8C-454E-BBD4-B1FE886EAD52}"/>
    <cellStyle name="Calculation 2 2 2 3" xfId="1995" xr:uid="{42427C2E-CD3C-48F8-8306-0CE30DF88F72}"/>
    <cellStyle name="Calculation 2 2 2 3 2" xfId="2853" xr:uid="{3EED19F6-EB54-4A77-9E72-C102791F5A19}"/>
    <cellStyle name="Calculation 2 2 2 4" xfId="2374" xr:uid="{600F309D-E29B-488E-B0CB-5FE223F9FF17}"/>
    <cellStyle name="Calculation 2 2 2 4 2" xfId="2673" xr:uid="{306E864E-7312-4AD8-A231-D305736905BF}"/>
    <cellStyle name="Calculation 2 2 2 5" xfId="2254" xr:uid="{009F2FAD-A13E-4A37-BE25-79AF4498D55F}"/>
    <cellStyle name="Calculation 2 2 3" xfId="1920" xr:uid="{8FBC975A-E50D-4181-A8BA-44B4637DBFFD}"/>
    <cellStyle name="Calculation 2 2 3 2" xfId="2561" xr:uid="{CCA31022-F2DE-4462-B8E5-5D11DA474BB9}"/>
    <cellStyle name="Calculation 2 2 3 3" xfId="2778" xr:uid="{5FEAD995-4C71-41F9-B67C-FFA01182A9DB}"/>
    <cellStyle name="Calculation 2 2 4" xfId="2019" xr:uid="{737FB9C0-CF56-4528-A415-1C30ECC6947D}"/>
    <cellStyle name="Calculation 2 2 4 2" xfId="2877" xr:uid="{AF6AAA57-16A1-4576-B1C2-51BA9CA7D7D3}"/>
    <cellStyle name="Calculation 2 2 5" xfId="2360" xr:uid="{DC3202E4-F1C4-43F2-BA8D-8D119ADD96BF}"/>
    <cellStyle name="Calculation 2 2 5 2" xfId="2165" xr:uid="{22B8B43A-DC09-4B7A-8134-E482A3A9D104}"/>
    <cellStyle name="Calculation 2 2 6" xfId="2148" xr:uid="{9B67A996-4CE2-4E24-9503-30F911C3A613}"/>
    <cellStyle name="Calculation 2 3" xfId="1228" xr:uid="{F5D3AAB6-CF57-478E-84B4-BF102475B6A4}"/>
    <cellStyle name="Calculation 2 3 2" xfId="1997" xr:uid="{03FB21C8-7D11-44E9-A83A-3B9C06F2705E}"/>
    <cellStyle name="Calculation 2 3 2 2" xfId="2576" xr:uid="{6116E8BA-D2D6-4EC5-AFAA-D5CFC6A1FB0A}"/>
    <cellStyle name="Calculation 2 3 2 3" xfId="2855" xr:uid="{143DA063-72F3-46E7-9F95-AEC46E84CAEB}"/>
    <cellStyle name="Calculation 2 3 3" xfId="2064" xr:uid="{0B76B012-E351-4139-B4EF-B91C318A733F}"/>
    <cellStyle name="Calculation 2 3 3 2" xfId="2922" xr:uid="{7FC7595F-5AF4-40A2-B889-15C61E95AFD7}"/>
    <cellStyle name="Calculation 2 3 4" xfId="2375" xr:uid="{7AD84F00-15A5-42B6-B2CC-C3F9F568DA51}"/>
    <cellStyle name="Calculation 2 3 4 2" xfId="2674" xr:uid="{20954F38-FB77-41BA-96A4-A1A331DECA14}"/>
    <cellStyle name="Calculation 2 3 5" xfId="2253" xr:uid="{6524B552-ECB0-4E05-809F-E6621CDCA896}"/>
    <cellStyle name="Calculation 2 4" xfId="1229" xr:uid="{F1EA57A6-BCB4-4129-A36B-5D74BE20EB67}"/>
    <cellStyle name="Calculation 2 4 2" xfId="1998" xr:uid="{F7EFA012-3835-44FB-9D92-0702F3F17253}"/>
    <cellStyle name="Calculation 2 4 2 2" xfId="2577" xr:uid="{B901EE33-ABC4-458F-908B-F55221921CD4}"/>
    <cellStyle name="Calculation 2 4 2 3" xfId="2856" xr:uid="{8F13C17B-CD82-4AE1-BEA4-C45D47226805}"/>
    <cellStyle name="Calculation 2 4 3" xfId="1993" xr:uid="{99E92A89-B33D-4406-81A9-951F929942FE}"/>
    <cellStyle name="Calculation 2 4 3 2" xfId="2851" xr:uid="{00C3C8BD-5EA4-4ECC-81C9-791D09419896}"/>
    <cellStyle name="Calculation 2 4 4" xfId="2376" xr:uid="{9FA9DB3B-80B0-4F01-840B-C6701E8A63F7}"/>
    <cellStyle name="Calculation 2 4 4 2" xfId="2675" xr:uid="{5CE258BF-1069-4F6C-B528-82A348B8E9FA}"/>
    <cellStyle name="Calculation 2 4 5" xfId="2252" xr:uid="{3F5D7CDE-1026-4CE0-A84D-EE75F8809807}"/>
    <cellStyle name="Calculation 2 5" xfId="1230" xr:uid="{288BBCD3-8243-493A-9B08-F1C56A614F43}"/>
    <cellStyle name="Calculation 2 5 2" xfId="1999" xr:uid="{060BF0C0-FFA9-4636-B9E9-FE7760D09A54}"/>
    <cellStyle name="Calculation 2 5 2 2" xfId="2578" xr:uid="{FB2BD026-4BF8-4627-A341-14EBE72218C2}"/>
    <cellStyle name="Calculation 2 5 2 3" xfId="2857" xr:uid="{CCC228DD-897A-48B5-A234-2EE85F342DAC}"/>
    <cellStyle name="Calculation 2 5 3" xfId="1992" xr:uid="{DE41F190-0A8B-4AEC-8667-A3DCC11D2913}"/>
    <cellStyle name="Calculation 2 5 3 2" xfId="2850" xr:uid="{D6864538-A324-4894-9177-E1EC1965E283}"/>
    <cellStyle name="Calculation 2 5 4" xfId="2377" xr:uid="{AC4EF2D9-6EE4-4335-8223-7BEEAFBECBE2}"/>
    <cellStyle name="Calculation 2 5 4 2" xfId="2676" xr:uid="{31F59269-01F5-4404-9228-37B5A1679CAA}"/>
    <cellStyle name="Calculation 2 5 5" xfId="2251" xr:uid="{A708C8AD-9398-48C4-9011-0B58A9C1431A}"/>
    <cellStyle name="Calculation 2 6" xfId="1919" xr:uid="{BEBE825C-01A1-4C07-BC6D-4B1815D582A4}"/>
    <cellStyle name="Calculation 2 6 2" xfId="2560" xr:uid="{0CAA6281-AB4C-45C6-AE1F-48FF0883D4F4}"/>
    <cellStyle name="Calculation 2 6 3" xfId="2777" xr:uid="{214E6E44-EC81-4573-B00B-5E8074C067E4}"/>
    <cellStyle name="Calculation 2 7" xfId="2018" xr:uid="{0087391B-023D-478C-AAFA-CD83ABB25B49}"/>
    <cellStyle name="Calculation 2 7 2" xfId="2876" xr:uid="{D6C833E5-DC0E-4B2C-B057-C3085D2E81EB}"/>
    <cellStyle name="Calculation 2 8" xfId="2359" xr:uid="{FEF45642-4AA8-4FBA-84E9-F8B3DE61CF80}"/>
    <cellStyle name="Calculation 2 8 2" xfId="2166" xr:uid="{05066EB0-AC19-4AC4-BDA7-6D7E73DC1BEB}"/>
    <cellStyle name="Calculation 2 9" xfId="2149" xr:uid="{29867DA5-709E-4CF6-A627-CE5BC7FB4BE3}"/>
    <cellStyle name="Calculation 3" xfId="205" xr:uid="{7E5258D5-7360-40DD-9116-29B2DDDD3386}"/>
    <cellStyle name="Calculation 3 2" xfId="1232" xr:uid="{38A05406-9729-4537-A241-906E691CC0F9}"/>
    <cellStyle name="Calculation 3 2 2" xfId="2001" xr:uid="{B876610B-FEF6-446D-A937-43DBF57DA71C}"/>
    <cellStyle name="Calculation 3 2 2 2" xfId="2580" xr:uid="{221D2A16-83FF-49F2-A0C5-2422A3AD45AD}"/>
    <cellStyle name="Calculation 3 2 2 3" xfId="2859" xr:uid="{6EC72EC2-D07C-468F-8633-A5CF8CA78A5D}"/>
    <cellStyle name="Calculation 3 2 3" xfId="1994" xr:uid="{71AB620D-01B6-4FD7-8ABC-901AF56647EB}"/>
    <cellStyle name="Calculation 3 2 3 2" xfId="2852" xr:uid="{5D957697-91FA-42B5-A8CA-17F38E964A01}"/>
    <cellStyle name="Calculation 3 2 4" xfId="2379" xr:uid="{3D40F91F-BC7A-4176-9DCA-F71D82700023}"/>
    <cellStyle name="Calculation 3 2 4 2" xfId="2678" xr:uid="{58731FDE-8D8D-4BAD-9AED-49F0FD7DE52C}"/>
    <cellStyle name="Calculation 3 2 5" xfId="2249" xr:uid="{7C2221FD-F231-40D6-8641-ACF84C1240CA}"/>
    <cellStyle name="Calculation 3 3" xfId="1233" xr:uid="{291A2759-23DC-4B6E-B3F6-496576132A96}"/>
    <cellStyle name="Calculation 3 3 2" xfId="2002" xr:uid="{B573D960-362E-48D4-B86F-888753233D04}"/>
    <cellStyle name="Calculation 3 3 2 2" xfId="2581" xr:uid="{CC73CECD-2D21-4368-A808-9AE5F98C2ADA}"/>
    <cellStyle name="Calculation 3 3 2 3" xfId="2860" xr:uid="{3DE56261-D177-471D-B315-B58A9AF45BC4}"/>
    <cellStyle name="Calculation 3 3 3" xfId="1990" xr:uid="{38D58293-4364-4E8A-881F-DA6564A6FEFB}"/>
    <cellStyle name="Calculation 3 3 3 2" xfId="2848" xr:uid="{2F751691-77BD-454D-8CF4-D736C4621EEA}"/>
    <cellStyle name="Calculation 3 3 4" xfId="2380" xr:uid="{7D316668-6637-4303-B3FC-38ACEB5C63C6}"/>
    <cellStyle name="Calculation 3 3 4 2" xfId="2679" xr:uid="{BD622B0E-650A-46E1-BB66-547BE3B61CB6}"/>
    <cellStyle name="Calculation 3 3 5" xfId="2248" xr:uid="{E5C4C248-BE4E-4D79-9876-41A7FC2748FA}"/>
    <cellStyle name="Calculation 3 4" xfId="1234" xr:uid="{48CE2DD4-CA18-4A09-ABEB-777AF2176ADC}"/>
    <cellStyle name="Calculation 3 4 2" xfId="2003" xr:uid="{45DA7551-1B1C-43B5-A815-76DADE4BB945}"/>
    <cellStyle name="Calculation 3 4 2 2" xfId="2582" xr:uid="{2C530BB2-E283-4004-9DD0-BF679559D17C}"/>
    <cellStyle name="Calculation 3 4 2 3" xfId="2861" xr:uid="{CCEA1357-FB11-4A3A-8ECE-9D56DB1372F2}"/>
    <cellStyle name="Calculation 3 4 3" xfId="2118" xr:uid="{BF712AA0-22A8-44C5-87C7-733442878B0F}"/>
    <cellStyle name="Calculation 3 4 3 2" xfId="2976" xr:uid="{0DB60F00-7AFA-45D2-8DC9-C24DBB9C8D8A}"/>
    <cellStyle name="Calculation 3 4 4" xfId="2381" xr:uid="{93789528-C784-4825-BB34-CA14C5B51FBE}"/>
    <cellStyle name="Calculation 3 4 4 2" xfId="2680" xr:uid="{0B5B9AF3-C9DB-43AF-8E11-8270893B5477}"/>
    <cellStyle name="Calculation 3 4 5" xfId="2247" xr:uid="{CD091110-02D8-4D67-B93B-87BF9292C55D}"/>
    <cellStyle name="Calculation 3 5" xfId="1231" xr:uid="{C7B799CB-29B7-4045-B066-4033865FC0E7}"/>
    <cellStyle name="Calculation 3 5 2" xfId="2000" xr:uid="{8FBE6FAE-BEB4-427E-9B29-F7884E46F3F0}"/>
    <cellStyle name="Calculation 3 5 2 2" xfId="2579" xr:uid="{0AD8C39C-7B17-4DE2-9511-C71DF1A124D9}"/>
    <cellStyle name="Calculation 3 5 2 3" xfId="2858" xr:uid="{83C88780-3594-49D6-9B76-6A70C8D2C569}"/>
    <cellStyle name="Calculation 3 5 3" xfId="1991" xr:uid="{5C6CCAF4-4184-4186-9BA5-F892A1D4CD93}"/>
    <cellStyle name="Calculation 3 5 3 2" xfId="2849" xr:uid="{96596796-63B1-4381-A891-35E7ECE57A46}"/>
    <cellStyle name="Calculation 3 5 4" xfId="2378" xr:uid="{24F8DE85-1DC7-44CC-B05F-AA17BF754D15}"/>
    <cellStyle name="Calculation 3 5 4 2" xfId="2677" xr:uid="{0D546F22-C81F-44FE-B200-B2CE943FBCAC}"/>
    <cellStyle name="Calculation 3 5 5" xfId="2250" xr:uid="{85A5BB7E-6BC4-4F80-8225-98B4A099EE23}"/>
    <cellStyle name="Calculation 3 6" xfId="1934" xr:uid="{8A20F95F-E9F9-44C0-8DBC-F4CD2F6C339C}"/>
    <cellStyle name="Calculation 3 6 2" xfId="2570" xr:uid="{0CCF1486-5ECA-4270-92B0-3CE747480575}"/>
    <cellStyle name="Calculation 3 6 3" xfId="2792" xr:uid="{56AA9AA4-7065-444D-8B4B-DF3C5C8C11FC}"/>
    <cellStyle name="Calculation 3 7" xfId="86" xr:uid="{EA4A0D23-5F66-4950-9003-223BD6F39975}"/>
    <cellStyle name="Calculation 3 7 2" xfId="2151" xr:uid="{BAB87DD7-E62F-4DF0-A881-CBF67A8DE64F}"/>
    <cellStyle name="Calculation 3 8" xfId="2369" xr:uid="{10F480C2-6B51-4CDA-BA32-039F074F649B}"/>
    <cellStyle name="Calculation 3 8 2" xfId="2159" xr:uid="{97A00B6E-0B96-461E-9595-B1117F310DC4}"/>
    <cellStyle name="Calculation 3 9" xfId="2276" xr:uid="{CDDAFA9E-3C23-45C1-8EA8-CA71E68308B6}"/>
    <cellStyle name="Calculation 4" xfId="1235" xr:uid="{42465798-3960-4F8E-A4D4-69B226A705FF}"/>
    <cellStyle name="Calculation 4 2" xfId="2004" xr:uid="{89A92098-231D-482F-923C-16A706EF2941}"/>
    <cellStyle name="Calculation 4 2 2" xfId="2583" xr:uid="{30AC1E67-BB9D-4EB6-B391-03EA92F2B10F}"/>
    <cellStyle name="Calculation 4 2 3" xfId="2862" xr:uid="{C09B4EDD-F5AD-4AD5-AE06-6C24D7F4D062}"/>
    <cellStyle name="Calculation 4 3" xfId="1989" xr:uid="{B51B8A7C-ABCA-47BD-93CC-3E90CA807724}"/>
    <cellStyle name="Calculation 4 3 2" xfId="2847" xr:uid="{C2966E08-8534-4503-B19B-926196807FEF}"/>
    <cellStyle name="Calculation 4 4" xfId="2382" xr:uid="{B637F84F-7E72-435C-B443-76A3A9C23249}"/>
    <cellStyle name="Calculation 4 4 2" xfId="2681" xr:uid="{708D8B4D-EAA8-4208-9355-FF9A15C163A4}"/>
    <cellStyle name="Calculation 4 5" xfId="2246" xr:uid="{8ADFB742-E6C9-4FFB-A0A7-0A842E56C7F3}"/>
    <cellStyle name="category" xfId="23" xr:uid="{00000000-0005-0000-0000-000012000000}"/>
    <cellStyle name="Check Cell 2" xfId="148" xr:uid="{A1E92805-9098-429B-BBF6-C3F661837BFD}"/>
    <cellStyle name="Check Cell 2 2" xfId="149" xr:uid="{4A8B5712-5833-4DD7-A0EF-5B6736474B01}"/>
    <cellStyle name="Check Cell 2 2 2" xfId="1236" xr:uid="{E55FE736-BF59-48A8-98E6-E37122436974}"/>
    <cellStyle name="Check Cell 2 3" xfId="1237" xr:uid="{69F7E231-BF8C-4D9D-9BC8-01503D7EADA5}"/>
    <cellStyle name="Check Cell 2 4" xfId="1238" xr:uid="{92F8724D-ABB4-4BDD-88AE-96BC878F7019}"/>
    <cellStyle name="Check Cell 2 5" xfId="1239" xr:uid="{94D7BF13-69EE-4BFC-8D25-6258A689D868}"/>
    <cellStyle name="Check Cell 3" xfId="206" xr:uid="{C4F445FB-9FFA-48FA-AF24-FAC41F9D9996}"/>
    <cellStyle name="Check Cell 3 2" xfId="1241" xr:uid="{3DCEEB5B-0CCE-4880-A9DF-FA3CE6F9F2E4}"/>
    <cellStyle name="Check Cell 3 3" xfId="1242" xr:uid="{6D8435D1-6452-4F8C-AACB-E65E5B5520B0}"/>
    <cellStyle name="Check Cell 3 4" xfId="1243" xr:uid="{D0D69D1C-A60A-4379-9350-F71633A44D2A}"/>
    <cellStyle name="Check Cell 3 5" xfId="1240" xr:uid="{BE516BC0-710C-4C23-9DAB-09D9D26C1991}"/>
    <cellStyle name="Check Cell 4" xfId="1244" xr:uid="{6B8F3FCF-F708-4A40-83C3-BB9C8E80E109}"/>
    <cellStyle name="Comma" xfId="1" builtinId="3"/>
    <cellStyle name="Comma [0]" xfId="2" builtinId="6"/>
    <cellStyle name="Comma [0] 2" xfId="4" xr:uid="{00000000-0005-0000-0000-000015000000}"/>
    <cellStyle name="Comma [0] 2 2" xfId="1248" xr:uid="{93921ECE-D14F-4C94-992A-DB13798FC683}"/>
    <cellStyle name="Comma [0] 2 2 3" xfId="1774" xr:uid="{AA46BA6A-1C9E-4D0C-93F2-2B4FF40A86EE}"/>
    <cellStyle name="Comma [0] 2 3" xfId="1249" xr:uid="{E44C9C5C-58FE-4642-8B4D-C13C0C66D011}"/>
    <cellStyle name="Comma [0] 2 4" xfId="1247" xr:uid="{FE24D172-5057-488C-83BB-C316E76B4EF5}"/>
    <cellStyle name="Comma [0] 2 5" xfId="208" xr:uid="{A3B74086-4811-401A-BA07-620808979D7D}"/>
    <cellStyle name="Comma [0] 3" xfId="85" xr:uid="{7AA0023D-88FC-49C8-AEA7-72118C2F3056}"/>
    <cellStyle name="Comma [0] 3 2" xfId="1250" xr:uid="{B534D532-A4F7-435E-9C44-630EDDF69B21}"/>
    <cellStyle name="Comma [0] 3 3" xfId="1897" xr:uid="{0CED58AE-28A4-4ED2-B89D-0F8D6920C1CE}"/>
    <cellStyle name="Comma [0] 3 4" xfId="1246" xr:uid="{FC6D3774-CD67-4C81-9891-75F20EDE9E7B}"/>
    <cellStyle name="Comma [0] 6" xfId="1251" xr:uid="{A42CB19E-4776-4BFE-8E9D-399FA7A7CA62}"/>
    <cellStyle name="Comma 10" xfId="225" xr:uid="{92107D49-93EF-48A1-9D70-919B5D2A9800}"/>
    <cellStyle name="Comma 10 2" xfId="1252" xr:uid="{55A60308-CFEA-44E3-9D42-F1332CC4A584}"/>
    <cellStyle name="Comma 10 3" xfId="1253" xr:uid="{0FF9ECBF-5565-46F6-8167-D4A01589FC78}"/>
    <cellStyle name="Comma 10 4" xfId="1254" xr:uid="{3E40F71D-1B58-4E41-BF89-D2E904312519}"/>
    <cellStyle name="Comma 11" xfId="1255" xr:uid="{B076549A-C058-4349-9819-F37127C24C74}"/>
    <cellStyle name="Comma 11 2" xfId="1256" xr:uid="{44A20428-B8AF-4E76-8BB1-363077E0352F}"/>
    <cellStyle name="Comma 11 3" xfId="1257" xr:uid="{1EAD4C91-A54E-423B-B862-DD5A3667CA51}"/>
    <cellStyle name="Comma 11 4" xfId="1258" xr:uid="{5C7BA15D-4F86-41E6-AFFD-01283A7E3268}"/>
    <cellStyle name="Comma 12" xfId="1259" xr:uid="{F9B20FD1-259D-43D5-A95F-068CCF73B88C}"/>
    <cellStyle name="Comma 12 2" xfId="1260" xr:uid="{EAD15339-3F5B-4EB8-9B32-9F402C45FE2E}"/>
    <cellStyle name="Comma 12 3" xfId="1261" xr:uid="{0C693504-8D46-4AF0-850D-6C1416EAB2C7}"/>
    <cellStyle name="Comma 12 4" xfId="1262" xr:uid="{FFB22EA2-0C19-43A0-B98B-5C7B34FA166A}"/>
    <cellStyle name="Comma 13" xfId="1263" xr:uid="{D6E42F03-9AE2-4494-937A-5A608E6500B8}"/>
    <cellStyle name="Comma 13 2" xfId="1264" xr:uid="{711BC033-EFA4-4DEE-B316-F97F638DA5B3}"/>
    <cellStyle name="Comma 13 3" xfId="1265" xr:uid="{971BDCA3-01A7-4601-A9D2-30BA8E3DB928}"/>
    <cellStyle name="Comma 14" xfId="1266" xr:uid="{DF659428-EB6E-4BE5-8141-800D63ECBC07}"/>
    <cellStyle name="Comma 14 2" xfId="1267" xr:uid="{F4A4EB64-35D4-44F4-8099-7E0195CF7355}"/>
    <cellStyle name="Comma 14 3" xfId="1268" xr:uid="{564E3B4D-69EE-42A6-A5C6-533E6741AE35}"/>
    <cellStyle name="Comma 15" xfId="1269" xr:uid="{BBDCB4C1-C5AA-467D-AEE8-C063B41C796D}"/>
    <cellStyle name="Comma 15 2" xfId="1270" xr:uid="{B6054EE6-C851-43C8-A5A4-9C8196660AD5}"/>
    <cellStyle name="Comma 15 3" xfId="1271" xr:uid="{D6E808EF-6646-4898-94E1-900EAB5389EF}"/>
    <cellStyle name="Comma 16" xfId="1272" xr:uid="{F1C9D5F4-26F3-4119-BC69-5C2B0E57389D}"/>
    <cellStyle name="Comma 16 2" xfId="1273" xr:uid="{E67134BC-08B2-47C2-800A-9D950EEE374C}"/>
    <cellStyle name="Comma 16 3" xfId="1274" xr:uid="{097C9AA1-144C-4890-95E4-DB5E1C9D9C2D}"/>
    <cellStyle name="Comma 17" xfId="1275" xr:uid="{911FA5BE-9FAE-478E-BD07-9B46F8FD1BE0}"/>
    <cellStyle name="Comma 18" xfId="1276" xr:uid="{2539282F-C4CE-4569-A2CB-E88A2BA8EC60}"/>
    <cellStyle name="Comma 19" xfId="1277" xr:uid="{096167DA-D09F-4162-B0DC-AE1092887151}"/>
    <cellStyle name="Comma 2" xfId="24" xr:uid="{00000000-0005-0000-0000-000016000000}"/>
    <cellStyle name="Comma 2 2" xfId="1279" xr:uid="{5212DFFD-311A-4B53-88F7-467F6A9EE0AE}"/>
    <cellStyle name="Comma 2 2 2" xfId="226" xr:uid="{0E372390-6B6B-4514-808D-39AEA3C694D2}"/>
    <cellStyle name="Comma 2 2 2 2" xfId="1280" xr:uid="{D7BC3CE2-5F6C-4A7D-966C-B07A9668951A}"/>
    <cellStyle name="Comma 2 2 3" xfId="1281" xr:uid="{F2F3BA10-5692-4FDF-AF3C-143E99742371}"/>
    <cellStyle name="Comma 2 2 4" xfId="1282" xr:uid="{19B96988-44FE-49DC-BC48-1C28144A85BA}"/>
    <cellStyle name="Comma 2 3" xfId="1283" xr:uid="{CE606DE8-DAFB-4188-BC7F-F611548B4E30}"/>
    <cellStyle name="Comma 2 4" xfId="1284" xr:uid="{D6B39B0F-4B1C-43A0-B6E6-D7D7DA094997}"/>
    <cellStyle name="Comma 2 5" xfId="1278" xr:uid="{07C040D5-269B-4834-93E7-4F8AA16097BB}"/>
    <cellStyle name="Comma 2 6" xfId="207" xr:uid="{4ED0BFAA-71A2-4D0A-B4BE-554AADCEFB1C}"/>
    <cellStyle name="Comma 2_Quality Main SMT Line" xfId="1285" xr:uid="{36A9C238-20CE-4C63-93D8-8E67D5019089}"/>
    <cellStyle name="Comma 20" xfId="1286" xr:uid="{265F28E1-6FED-4419-AB22-1AC9D823F576}"/>
    <cellStyle name="Comma 21" xfId="1287" xr:uid="{CAC297F7-4D2F-4A32-B242-4334D1BDB0BD}"/>
    <cellStyle name="Comma 22" xfId="1288" xr:uid="{BC5DC327-E467-4FB7-8131-AA9EE457BBD2}"/>
    <cellStyle name="Comma 23" xfId="1289" xr:uid="{FF591852-2C30-4DFF-ABF0-8EDD6F76FA12}"/>
    <cellStyle name="Comma 24" xfId="1772" xr:uid="{56024106-D743-4B7E-BEEC-07E58F4AD6D5}"/>
    <cellStyle name="Comma 24 2" xfId="2465" xr:uid="{7A23CCBC-CA59-453B-95F2-E20B32956442}"/>
    <cellStyle name="Comma 24 3" xfId="2286" xr:uid="{E83A064C-5A75-4729-B27E-A766AA4BA50F}"/>
    <cellStyle name="Comma 25" xfId="1780" xr:uid="{D896AAF6-9350-4B92-A8EA-7A0B7BA6C10F}"/>
    <cellStyle name="Comma 25 2" xfId="2467" xr:uid="{E8B5A390-9066-4E37-BA7C-640D836FF055}"/>
    <cellStyle name="Comma 25 3" xfId="2288" xr:uid="{DB8ABA55-D964-43AD-B765-CA6AF541DC8D}"/>
    <cellStyle name="Comma 26" xfId="1801" xr:uid="{50AAF062-BC53-4378-9481-E84170321E30}"/>
    <cellStyle name="Comma 27" xfId="1810" xr:uid="{FF553532-1830-4358-A49D-5EC1F2A40308}"/>
    <cellStyle name="Comma 28" xfId="1813" xr:uid="{C3AA6896-45AF-4CEC-AE02-96AE5AFA4977}"/>
    <cellStyle name="Comma 28 2" xfId="2473" xr:uid="{13359417-7976-4A8E-8FD7-13F502F2EB7A}"/>
    <cellStyle name="Comma 28 3" xfId="2293" xr:uid="{3930450D-D537-495C-B7A2-FBE3D47A8D03}"/>
    <cellStyle name="Comma 29" xfId="1815" xr:uid="{C7E3E0B6-6898-4367-909A-BDB96AA8FF9A}"/>
    <cellStyle name="Comma 3" xfId="1245" xr:uid="{A45A9708-38DB-45FB-BE59-C571490BBDCA}"/>
    <cellStyle name="Comma 3 2" xfId="1290" xr:uid="{9C5DF26C-BC98-4429-BB90-4251F290B3E2}"/>
    <cellStyle name="Comma 3 2 2" xfId="1776" xr:uid="{BFB01C6C-FACC-41E1-9D51-B6537FE500D8}"/>
    <cellStyle name="Comma 3 3" xfId="1291" xr:uid="{AC17C485-9C58-44D9-AA82-F9CE40BEE55A}"/>
    <cellStyle name="Comma 3 4" xfId="1292" xr:uid="{C8692B50-D89D-4579-B47F-51AD1A4C4A44}"/>
    <cellStyle name="Comma 3 5" xfId="1773" xr:uid="{05B47283-9ACA-4347-A95E-B1873DA3DCD8}"/>
    <cellStyle name="Comma 30" xfId="1818" xr:uid="{954F9310-068C-4FD6-BED9-A4F753D18E7F}"/>
    <cellStyle name="Comma 30 2" xfId="2476" xr:uid="{375F0AC3-34D5-41BD-97D3-2AB37A56F6E1}"/>
    <cellStyle name="Comma 30 3" xfId="2295" xr:uid="{4780C0DC-D01A-40AF-86ED-3DEDC1E7EE9A}"/>
    <cellStyle name="Comma 31" xfId="1837" xr:uid="{60459F8C-0CC9-4A2A-9685-28EA6F85B31D}"/>
    <cellStyle name="Comma 32" xfId="1840" xr:uid="{423C524F-DC67-4C2E-BB41-43ED5D8695AF}"/>
    <cellStyle name="Comma 33" xfId="1843" xr:uid="{1195A608-C7F1-4D0F-82C0-8C5C2B82357D}"/>
    <cellStyle name="Comma 34" xfId="1846" xr:uid="{3CED9B56-A79A-49C4-B96E-3EA641E155E9}"/>
    <cellStyle name="Comma 34 2" xfId="2498" xr:uid="{BACAB187-52F0-4A37-9DC7-3E9405B38C1B}"/>
    <cellStyle name="Comma 34 3" xfId="2314" xr:uid="{B4E823E2-6F22-47D0-867C-D86B060799AD}"/>
    <cellStyle name="Comma 35" xfId="1864" xr:uid="{1180D6E4-E23D-4549-9133-7BE8BB931F67}"/>
    <cellStyle name="Comma 35 2" xfId="2516" xr:uid="{56AC43E7-9288-4204-85E5-856AB4986682}"/>
    <cellStyle name="Comma 35 3" xfId="2332" xr:uid="{9B62370A-9CFA-4F27-BC1A-F9E7011E6214}"/>
    <cellStyle name="Comma 36" xfId="1867" xr:uid="{CC84ED57-288E-47A8-82AB-5D02AB022E63}"/>
    <cellStyle name="Comma 37" xfId="1870" xr:uid="{9B19353E-4A92-460F-9316-47BC4E1AFE9A}"/>
    <cellStyle name="Comma 37 2" xfId="2520" xr:uid="{266103C8-D280-49EB-B62E-9A93173CCAA4}"/>
    <cellStyle name="Comma 37 3" xfId="2335" xr:uid="{EDC16478-D114-4B9C-AD9C-DE44F25E2FE9}"/>
    <cellStyle name="Comma 38" xfId="1872" xr:uid="{43768193-D690-418B-A597-8E0F19213C56}"/>
    <cellStyle name="Comma 38 2" xfId="2522" xr:uid="{61E885C9-3007-4897-B450-081443F2AF88}"/>
    <cellStyle name="Comma 38 3" xfId="2337" xr:uid="{2C61E52B-6911-4EA9-9103-BAA51384C0E2}"/>
    <cellStyle name="Comma 39" xfId="1891" xr:uid="{B9C97E80-95F0-41BC-B598-F0EBFCF957E9}"/>
    <cellStyle name="Comma 4" xfId="95" xr:uid="{3842D1F3-84F8-4370-B9FB-AC63D5B11C61}"/>
    <cellStyle name="Comma 4 2" xfId="1293" xr:uid="{2E71443C-7BC1-49AB-8AA7-6C34DD9A507F}"/>
    <cellStyle name="Comma 4 2 2" xfId="228" xr:uid="{1DEC8442-28E2-4FE5-92BD-371A143C2281}"/>
    <cellStyle name="Comma 4 3" xfId="1294" xr:uid="{957D3435-4EA0-41DA-9286-924F11A64ABF}"/>
    <cellStyle name="Comma 4 4" xfId="1295" xr:uid="{BB5B5715-6BAC-4454-87DF-1669FD2A86F6}"/>
    <cellStyle name="Comma 4 5" xfId="2358" xr:uid="{CC60C306-EEF9-4F33-BAFE-0D9120B331F8}"/>
    <cellStyle name="Comma 4 6" xfId="2134" xr:uid="{BEA09A21-0C05-407E-A775-E20EFE172253}"/>
    <cellStyle name="Comma 40" xfId="1894" xr:uid="{3380197A-2C82-4302-8369-AC400AAA85E9}"/>
    <cellStyle name="Comma 40 2" xfId="2542" xr:uid="{80380B10-1F62-4465-A442-8D3D90403F9C}"/>
    <cellStyle name="Comma 40 3" xfId="2356" xr:uid="{7AE3A47C-D88D-4E01-8501-F9A176A3162C}"/>
    <cellStyle name="Comma 5" xfId="1771" xr:uid="{10F6C7E2-7EA0-4ADA-B79D-7FABD1838D89}"/>
    <cellStyle name="Comma 5 2" xfId="227" xr:uid="{A4723726-A17C-4AA8-977B-3E81B393D47C}"/>
    <cellStyle name="Comma 5 2 2" xfId="1296" xr:uid="{9BA33673-F917-4BFD-B717-CB949AFD4323}"/>
    <cellStyle name="Comma 5 3" xfId="1297" xr:uid="{217B8C2A-BC97-4F45-8AB5-AF51D759AA1D}"/>
    <cellStyle name="Comma 5 4" xfId="2464" xr:uid="{86C832C9-9642-4EFF-8E9F-E89D6AA5A5BF}"/>
    <cellStyle name="Comma 5 5" xfId="2285" xr:uid="{EA70B83B-DA17-4E67-87FF-B109A164C6E8}"/>
    <cellStyle name="Comma 6" xfId="1298" xr:uid="{F587DC26-AB3B-42D1-9770-8B8E744AC327}"/>
    <cellStyle name="Comma 6 2" xfId="1299" xr:uid="{2EDDC01B-CE18-4997-8BD6-2AAAF85C8EC0}"/>
    <cellStyle name="Comma 6 3" xfId="1300" xr:uid="{A7AA97E8-10FB-4EEF-844F-86944BAA54EA}"/>
    <cellStyle name="Comma 6 4" xfId="1301" xr:uid="{C787F506-A8A7-4726-894F-2A2B92C99188}"/>
    <cellStyle name="Comma 7" xfId="1302" xr:uid="{881C7A5B-598F-4DA6-8255-0CBFB460A214}"/>
    <cellStyle name="Comma 7 2" xfId="1303" xr:uid="{70CB2E48-061C-447C-B56A-F6F903E13311}"/>
    <cellStyle name="Comma 7 3" xfId="1304" xr:uid="{C0ADD2BA-02E7-4F79-9CC7-B44A4907E26B}"/>
    <cellStyle name="Comma 7 4" xfId="1305" xr:uid="{A83355D1-2DA2-4787-BFAC-F5BB177C6342}"/>
    <cellStyle name="Comma 7 5" xfId="1306" xr:uid="{1916BCF0-F876-4ED9-B7CB-0AADAACFB4CB}"/>
    <cellStyle name="Comma 8" xfId="1307" xr:uid="{B9E00DF0-661D-4DBF-A0F7-A7AAFC101A4B}"/>
    <cellStyle name="Comma 8 2" xfId="1308" xr:uid="{49C79EC3-39C6-4EB8-A1BE-551A96C7D98C}"/>
    <cellStyle name="Comma 8 3" xfId="1309" xr:uid="{969D9CF2-80F0-44D1-8207-F80586C0E67A}"/>
    <cellStyle name="Comma 8 4" xfId="1310" xr:uid="{2FA37343-27E3-4CFB-8CF5-83B94D46FDCC}"/>
    <cellStyle name="Comma 9" xfId="1311" xr:uid="{1ECDE17E-FF7E-47B7-A3EB-A08EFF2A4C79}"/>
    <cellStyle name="Comma 9 2" xfId="1312" xr:uid="{9383278B-A3CD-461C-A652-02B742A2FF47}"/>
    <cellStyle name="Comma 9 3" xfId="1313" xr:uid="{4FEDA4B5-5CDA-4B6F-8B01-1A5F8953592B}"/>
    <cellStyle name="Comma 9 4" xfId="1314" xr:uid="{64CCF29E-C020-489D-9553-80BE745FD4B9}"/>
    <cellStyle name="comma zerodec" xfId="25" xr:uid="{00000000-0005-0000-0000-000017000000}"/>
    <cellStyle name="Currency1" xfId="26" xr:uid="{00000000-0005-0000-0000-000018000000}"/>
    <cellStyle name="Dollar (zero dec)" xfId="27" xr:uid="{00000000-0005-0000-0000-000019000000}"/>
    <cellStyle name="Explanatory Text 2" xfId="150" xr:uid="{323A9ED0-6B6E-4F1C-80D5-C1C73DF4E891}"/>
    <cellStyle name="Explanatory Text 2 2" xfId="151" xr:uid="{51A29871-2DE2-4667-A2DB-5970CB912962}"/>
    <cellStyle name="Explanatory Text 2 2 2" xfId="1315" xr:uid="{1F280C81-5055-4781-B3D8-2A5E04E10094}"/>
    <cellStyle name="Explanatory Text 2 3" xfId="1316" xr:uid="{D55E7FFB-1AFE-43A2-A50D-3B77ECBCEA71}"/>
    <cellStyle name="Explanatory Text 2 4" xfId="1317" xr:uid="{43732568-71E5-41BF-8AA7-FA3F0D6C3465}"/>
    <cellStyle name="Explanatory Text 2 5" xfId="1318" xr:uid="{4F5CF3E7-8718-4976-BED0-0BD06E001F57}"/>
    <cellStyle name="Explanatory Text 3" xfId="209" xr:uid="{2296685C-D066-4CF4-8C7F-3A6F017748DA}"/>
    <cellStyle name="Explanatory Text 3 2" xfId="1320" xr:uid="{62C61147-511A-40E1-8CB7-9EA7D74A2702}"/>
    <cellStyle name="Explanatory Text 3 3" xfId="1321" xr:uid="{2D529736-C034-4217-9900-7999EEE9A810}"/>
    <cellStyle name="Explanatory Text 3 4" xfId="1322" xr:uid="{87CD73D6-C64B-4609-99AF-9A757686BE69}"/>
    <cellStyle name="Explanatory Text 3 5" xfId="1319" xr:uid="{3815FB98-1635-4579-85CC-523E20790BA2}"/>
    <cellStyle name="Explanatory Text 4" xfId="1323" xr:uid="{4943F5D9-CC68-49C4-A452-AF9D34607461}"/>
    <cellStyle name="Good 2" xfId="152" xr:uid="{2DA61E22-1879-494C-BFAD-0AE0C8539881}"/>
    <cellStyle name="Good 2 2" xfId="153" xr:uid="{4744D413-DA2B-414C-B365-EA8E196185C2}"/>
    <cellStyle name="Good 2 2 2" xfId="1324" xr:uid="{39DF30AB-7CC5-4035-956C-04353F09A713}"/>
    <cellStyle name="Good 2 3" xfId="1325" xr:uid="{031E9BDF-1B9C-4CDF-B945-CCE33DA16789}"/>
    <cellStyle name="Good 2 4" xfId="1326" xr:uid="{2F66F37C-87C0-48BC-B660-CD950F9B66D2}"/>
    <cellStyle name="Good 2 5" xfId="1327" xr:uid="{35DF9DA1-7B0A-44D5-9DBD-AA82641F8637}"/>
    <cellStyle name="Good 3" xfId="210" xr:uid="{006252EF-DFC6-4F83-AB18-71E322CE4CDA}"/>
    <cellStyle name="Good 3 2" xfId="1329" xr:uid="{8F6E2394-0918-4A16-871F-429E3BD6D0DC}"/>
    <cellStyle name="Good 3 3" xfId="1330" xr:uid="{E92B2C84-728F-4FF5-A366-E11B091FDEF2}"/>
    <cellStyle name="Good 3 4" xfId="1331" xr:uid="{2B33BAE1-09D8-4B98-B6AE-EB46475F93B8}"/>
    <cellStyle name="Good 3 5" xfId="1328" xr:uid="{FCCA01AF-5282-428C-8D92-295CA511550F}"/>
    <cellStyle name="Good 4" xfId="1332" xr:uid="{183CF858-2B41-4224-9B0C-8FEEEA0DA84B}"/>
    <cellStyle name="Grey" xfId="28" xr:uid="{00000000-0005-0000-0000-00001A000000}"/>
    <cellStyle name="HEADER" xfId="29" xr:uid="{00000000-0005-0000-0000-00001B000000}"/>
    <cellStyle name="Header1" xfId="1333" xr:uid="{69504EF4-4C5C-4923-8E0A-4EE2ED97AE09}"/>
    <cellStyle name="Header2" xfId="1334" xr:uid="{6177E67B-A845-4264-9D2B-2BE35109ED5B}"/>
    <cellStyle name="Heading 1 2" xfId="154" xr:uid="{D8EB83A0-B189-440F-AA78-FD89767F507D}"/>
    <cellStyle name="Heading 1 2 2" xfId="155" xr:uid="{D595BBA9-AF7E-4404-B7D2-F404F92CE642}"/>
    <cellStyle name="Heading 1 2 2 2" xfId="1335" xr:uid="{AA0F5101-3DF4-474D-81AD-15042B88093D}"/>
    <cellStyle name="Heading 1 2 3" xfId="1336" xr:uid="{91FFBE44-E8BD-46E7-B851-32FB9DF08672}"/>
    <cellStyle name="Heading 1 2 4" xfId="1337" xr:uid="{4D1928DE-475C-4B9B-96F8-177DA198FF01}"/>
    <cellStyle name="Heading 1 2 5" xfId="1338" xr:uid="{0F5DDEC4-CB8A-4113-AF3A-80CFF3C8A3CF}"/>
    <cellStyle name="Heading 1 3" xfId="211" xr:uid="{9E39A072-65F3-45B0-BD24-6A3622F7245D}"/>
    <cellStyle name="Heading 1 3 2" xfId="1340" xr:uid="{A7438A4C-C39D-444F-B70D-4D7A9D9D39C1}"/>
    <cellStyle name="Heading 1 3 3" xfId="1341" xr:uid="{BA801719-04C0-4A14-9C90-F627AEA611F4}"/>
    <cellStyle name="Heading 1 3 4" xfId="1342" xr:uid="{3F77DD39-FCF3-4FB5-B079-F18B1E2EBE84}"/>
    <cellStyle name="Heading 1 3 5" xfId="1339" xr:uid="{AF60B52D-2D73-432F-8D1B-9D91018B3BC1}"/>
    <cellStyle name="Heading 1 4" xfId="1343" xr:uid="{120D805A-9AA0-4C6E-8017-AC58A763359B}"/>
    <cellStyle name="Heading 1 5" xfId="1802" xr:uid="{C65B50AF-1C9B-437F-8091-1546A7BED5C9}"/>
    <cellStyle name="Heading 2 2" xfId="156" xr:uid="{053C3B00-86F3-41F3-8226-4D826CCA60A3}"/>
    <cellStyle name="Heading 2 2 2" xfId="157" xr:uid="{D54B485B-1E7E-437E-A0AE-3B96B30E7CA8}"/>
    <cellStyle name="Heading 2 2 2 2" xfId="1344" xr:uid="{684D722D-5412-4DD8-9DE7-89F03EC06F90}"/>
    <cellStyle name="Heading 2 2 3" xfId="1345" xr:uid="{FB1F04D8-917A-44E6-A15A-86BB838D0FE6}"/>
    <cellStyle name="Heading 2 2 4" xfId="1346" xr:uid="{D45E498B-EFC7-4EAD-8189-19EB3F5A042F}"/>
    <cellStyle name="Heading 2 2 5" xfId="1347" xr:uid="{0E689B9A-4999-4818-8EB9-B0D9B0C7017C}"/>
    <cellStyle name="Heading 2 3" xfId="212" xr:uid="{A4830B01-D50B-4539-8FE3-5DEC6F8ACDC4}"/>
    <cellStyle name="Heading 2 3 2" xfId="1349" xr:uid="{DD67E6A1-3C15-4ADA-970B-9A4DB7ED13FB}"/>
    <cellStyle name="Heading 2 3 3" xfId="1350" xr:uid="{E3C07813-AE90-4441-BE1D-46973DBECA0C}"/>
    <cellStyle name="Heading 2 3 4" xfId="1351" xr:uid="{3073B1E5-21E8-4E60-958F-7478F1C52F66}"/>
    <cellStyle name="Heading 2 3 5" xfId="1348" xr:uid="{0FA2139A-5123-413D-B1F5-2B6D6B1DE694}"/>
    <cellStyle name="Heading 2 4" xfId="1352" xr:uid="{DAACBFA8-22F8-4078-85D3-6AED0BB72617}"/>
    <cellStyle name="Heading 2 5" xfId="1803" xr:uid="{4CA2797D-233E-47DB-88F2-DE9198B346CE}"/>
    <cellStyle name="Heading 3 2" xfId="158" xr:uid="{B3C74AAF-33E4-47B2-8F74-9429BCF0E808}"/>
    <cellStyle name="Heading 3 2 2" xfId="159" xr:uid="{2DCFFB8E-5E85-4651-8104-6EF2CBA2E60A}"/>
    <cellStyle name="Heading 3 2 2 2" xfId="1353" xr:uid="{3008DC19-051D-446B-B57A-7FE2E7B0B6F5}"/>
    <cellStyle name="Heading 3 2 3" xfId="1354" xr:uid="{5FC23CD2-BC05-47AF-8276-826847CCC16C}"/>
    <cellStyle name="Heading 3 2 4" xfId="1355" xr:uid="{C0C74892-B926-47E8-A3D3-BD3368C50FDB}"/>
    <cellStyle name="Heading 3 2 5" xfId="1356" xr:uid="{F005B92A-47D8-43BB-8846-66DDDB9613EE}"/>
    <cellStyle name="Heading 3 3" xfId="213" xr:uid="{B91BBF3A-32BC-4433-A5B7-CA82E6538589}"/>
    <cellStyle name="Heading 3 3 2" xfId="1358" xr:uid="{CA157A74-8968-48FF-82B4-E8DD3B3874B7}"/>
    <cellStyle name="Heading 3 3 3" xfId="1359" xr:uid="{D03F4ED9-400A-42F4-BA28-B0F694CE1E75}"/>
    <cellStyle name="Heading 3 3 4" xfId="1360" xr:uid="{1BAAE04E-2C47-4DFA-9BC3-C3C4CB1388A9}"/>
    <cellStyle name="Heading 3 3 5" xfId="1357" xr:uid="{89F3D935-A4B9-40F4-B863-EF8E45563FAE}"/>
    <cellStyle name="Heading 3 4" xfId="1361" xr:uid="{FD6898A0-29FF-42FE-9E5A-60002EC9924F}"/>
    <cellStyle name="Heading 3 5" xfId="1804" xr:uid="{59231050-4FC2-461B-8D26-7D56347DA62D}"/>
    <cellStyle name="Heading 4 2" xfId="160" xr:uid="{1776A884-691C-4B37-8999-9167309BD608}"/>
    <cellStyle name="Heading 4 2 2" xfId="161" xr:uid="{7C512F69-73A5-4605-8B2A-E756CFD1BEB6}"/>
    <cellStyle name="Heading 4 2 2 2" xfId="1362" xr:uid="{36F0BA9E-5EF5-4C86-9718-1ABBFA7D514E}"/>
    <cellStyle name="Heading 4 2 3" xfId="1363" xr:uid="{8760D0BF-BE35-48E0-80F8-7EE0DAFC1248}"/>
    <cellStyle name="Heading 4 2 4" xfId="1364" xr:uid="{628FBF3A-320A-4091-BE06-26FCF2C420D7}"/>
    <cellStyle name="Heading 4 2 5" xfId="1365" xr:uid="{7816984C-1C39-4137-927F-8C61F4124904}"/>
    <cellStyle name="Heading 4 3" xfId="214" xr:uid="{6F629FF8-5F29-479E-B770-1552339AFED0}"/>
    <cellStyle name="Heading 4 3 2" xfId="1367" xr:uid="{3C90B949-B40F-460A-A8D2-E959C1251ABF}"/>
    <cellStyle name="Heading 4 3 3" xfId="1368" xr:uid="{0A32AE48-D4C8-4466-89AD-C05C4549D211}"/>
    <cellStyle name="Heading 4 3 4" xfId="1369" xr:uid="{9A9C24EB-3D45-496F-B3A0-C54B59939F60}"/>
    <cellStyle name="Heading 4 3 5" xfId="1366" xr:uid="{4B62A10A-A288-4961-BD13-A0E8AED775A8}"/>
    <cellStyle name="Heading 4 4" xfId="1370" xr:uid="{D42780E0-301A-427D-A4AC-4DA66EEE987E}"/>
    <cellStyle name="Heading 4 5" xfId="1805" xr:uid="{618C5BC2-60FA-4C05-9A31-8BCB3101572F}"/>
    <cellStyle name="Hyperlink 2" xfId="1371" xr:uid="{2DEA7BB2-8A16-4BCF-AA30-BF37A29B06C9}"/>
    <cellStyle name="Hyperlink 2 2" xfId="1372" xr:uid="{64E7FF6B-6147-48C1-B400-F22EE6750775}"/>
    <cellStyle name="Hyperlink 2_April '09 Daily Production Reportnew" xfId="1373" xr:uid="{744212EB-1986-4608-AF5F-AE322BD51FCD}"/>
    <cellStyle name="Hyperlink 3" xfId="1374" xr:uid="{F3BF91A5-3FFD-4F6C-808B-DAF3BB75FCC3}"/>
    <cellStyle name="Hyperlink 4" xfId="1375" xr:uid="{19D3637D-7B6B-4670-8397-68AA4B31CF5E}"/>
    <cellStyle name="Hyperlink 5" xfId="1376" xr:uid="{F03DDD18-3551-42FB-A18F-DEF8AD119185}"/>
    <cellStyle name="Hyperlink 6" xfId="1377" xr:uid="{4FAAE7F4-8EAD-4C26-B485-0B4C830EA17F}"/>
    <cellStyle name="Hyperlink 7" xfId="1378" xr:uid="{05F1D165-A7A8-4025-9F4A-4CCBD479EC71}"/>
    <cellStyle name="Hyperlink 8" xfId="1379" xr:uid="{F8307A14-1BA4-4766-A254-FE72BF11499B}"/>
    <cellStyle name="Input [yellow]" xfId="30" xr:uid="{00000000-0005-0000-0000-00001C000000}"/>
    <cellStyle name="Input 10" xfId="1844" xr:uid="{DD2EF218-3B40-4036-BEE3-8984F0B41331}"/>
    <cellStyle name="Input 10 2" xfId="2093" xr:uid="{C82B45C3-AA52-4C17-8132-C4FB159187DB}"/>
    <cellStyle name="Input 10 2 2" xfId="2653" xr:uid="{97F06603-1F47-4370-8D6A-50ACC8200704}"/>
    <cellStyle name="Input 10 2 3" xfId="2951" xr:uid="{497AFDDB-4627-46DC-AB57-3444BDCDA57F}"/>
    <cellStyle name="Input 10 3" xfId="2021" xr:uid="{99C9CB1C-D3BA-45E8-9BC1-AC748BC1861E}"/>
    <cellStyle name="Input 10 3 2" xfId="2879" xr:uid="{93BFEE18-6E1B-4445-AC70-EEA88957E86E}"/>
    <cellStyle name="Input 10 4" xfId="2496" xr:uid="{F0CCD5CA-D2C0-49BB-A006-D1374E3EB69B}"/>
    <cellStyle name="Input 10 4 2" xfId="2751" xr:uid="{7D8949E0-00E8-4036-8EBB-A5561845136B}"/>
    <cellStyle name="Input 10 5" xfId="2143" xr:uid="{47F0A272-C48F-4FB2-96A9-7F4033586F09}"/>
    <cellStyle name="Input 11" xfId="1868" xr:uid="{68BE4E19-548F-4CAF-8819-7648B05E69F8}"/>
    <cellStyle name="Input 11 2" xfId="2097" xr:uid="{96AD85A7-54B2-41E2-A32A-A1D121497084}"/>
    <cellStyle name="Input 11 2 2" xfId="2654" xr:uid="{18CD1FD2-35C2-4B57-8593-C4205F42D8B0}"/>
    <cellStyle name="Input 11 2 3" xfId="2955" xr:uid="{D7B4AEF9-CF74-41D6-ADB4-B9DD94B17F67}"/>
    <cellStyle name="Input 11 3" xfId="1944" xr:uid="{EF296D45-641F-48BB-874B-807516AE909A}"/>
    <cellStyle name="Input 11 3 2" xfId="2802" xr:uid="{747BC269-B5AC-4111-9C23-E2076C271C79}"/>
    <cellStyle name="Input 11 4" xfId="2518" xr:uid="{9271A439-8FE3-422A-8686-C84BC4CB0CE7}"/>
    <cellStyle name="Input 11 4 2" xfId="2752" xr:uid="{92508D0B-2038-429B-84A4-444A92FE87FC}"/>
    <cellStyle name="Input 11 5" xfId="2142" xr:uid="{B731A6C4-8A97-4710-BE9F-5CABC17AAB3A}"/>
    <cellStyle name="Input 12" xfId="1892" xr:uid="{401AC2F3-2DC4-4AB5-ABBC-F005CC537AE7}"/>
    <cellStyle name="Input 12 2" xfId="2100" xr:uid="{EC21D80C-C1CA-438F-B309-4C600083B5FD}"/>
    <cellStyle name="Input 12 2 2" xfId="2655" xr:uid="{130E9296-B1D6-47E9-BE25-F4C0150083AA}"/>
    <cellStyle name="Input 12 2 3" xfId="2958" xr:uid="{643A547D-6262-435D-93FD-B43B4C2A0159}"/>
    <cellStyle name="Input 12 3" xfId="1918" xr:uid="{8730D388-F55C-4C80-8B08-13D72520DFDE}"/>
    <cellStyle name="Input 12 3 2" xfId="2776" xr:uid="{7895A13D-DE18-4EF0-B402-21A654268F76}"/>
    <cellStyle name="Input 12 4" xfId="2540" xr:uid="{0C373C46-5F95-4707-B17B-BEB0E13073B4}"/>
    <cellStyle name="Input 12 4 2" xfId="2753" xr:uid="{3A3E09D8-6238-4F42-BA61-5E4A0E122BB6}"/>
    <cellStyle name="Input 12 5" xfId="2141" xr:uid="{59DBDDF8-B81D-4ABC-B90F-2C6998235433}"/>
    <cellStyle name="Input 2" xfId="162" xr:uid="{14F0EB2F-CF14-477E-94E2-724F9D68F1E4}"/>
    <cellStyle name="Input 2 2" xfId="163" xr:uid="{70C93DC3-3010-4F8F-8762-2E0D43E9ECCE}"/>
    <cellStyle name="Input 2 2 2" xfId="1380" xr:uid="{3DA10726-52A6-4E58-9620-4B274D67ABC4}"/>
    <cellStyle name="Input 2 2 2 2" xfId="2005" xr:uid="{17342E62-DF3A-42A2-9A4B-6CF97DB2AAA8}"/>
    <cellStyle name="Input 2 2 2 2 2" xfId="2584" xr:uid="{5BF4FC63-3343-4797-944C-8561A221128C}"/>
    <cellStyle name="Input 2 2 2 2 3" xfId="2863" xr:uid="{ACAA891F-6E42-4AB0-8F14-5BC8DC8DE098}"/>
    <cellStyle name="Input 2 2 2 3" xfId="1988" xr:uid="{86AAA9A0-F973-4089-ADA9-396A1311851D}"/>
    <cellStyle name="Input 2 2 2 3 2" xfId="2846" xr:uid="{967A0CD0-7AF8-46D3-AC37-46235D1319E9}"/>
    <cellStyle name="Input 2 2 2 4" xfId="2383" xr:uid="{EA9DA9EC-4EA8-4E41-BC30-2B5D84A12A29}"/>
    <cellStyle name="Input 2 2 2 4 2" xfId="2682" xr:uid="{5032C63E-1F61-4D19-BA84-E0FA9102776D}"/>
    <cellStyle name="Input 2 2 2 5" xfId="2245" xr:uid="{FDECFF28-20A7-413D-A247-7C65D82E5862}"/>
    <cellStyle name="Input 2 2 3" xfId="1922" xr:uid="{842EE485-5026-44E5-8205-A11E0C109390}"/>
    <cellStyle name="Input 2 2 3 2" xfId="2563" xr:uid="{AAC9EC1A-3B75-46A5-9630-457A471F8B06}"/>
    <cellStyle name="Input 2 2 3 3" xfId="2780" xr:uid="{0DCD038B-B5C6-4F68-874A-EFBA5C3D202D}"/>
    <cellStyle name="Input 2 2 4" xfId="2096" xr:uid="{58866FA4-2357-418D-B9F3-461C91330DEC}"/>
    <cellStyle name="Input 2 2 4 2" xfId="2954" xr:uid="{038AD527-74A4-41C5-A22E-AA65CC727FF8}"/>
    <cellStyle name="Input 2 2 5" xfId="2362" xr:uid="{F60210C3-96B1-4F45-AD16-EE669D90FE49}"/>
    <cellStyle name="Input 2 2 5 2" xfId="2150" xr:uid="{CC986A20-E15A-4CD8-9AA6-06B71D811731}"/>
    <cellStyle name="Input 2 2 6" xfId="2132" xr:uid="{271BE25E-5EAC-4753-A6EB-494D62FB4134}"/>
    <cellStyle name="Input 2 3" xfId="1381" xr:uid="{7E66C1C4-1648-446B-BF25-F331C26B1514}"/>
    <cellStyle name="Input 2 3 2" xfId="2006" xr:uid="{75D8953E-7A68-4F90-AB4D-593EFFA5D958}"/>
    <cellStyle name="Input 2 3 2 2" xfId="2585" xr:uid="{C1F87E6B-457C-418A-89A8-630B8CCD02E1}"/>
    <cellStyle name="Input 2 3 2 3" xfId="2864" xr:uid="{B45EDBB4-C217-44E7-96FC-00CABD580ACC}"/>
    <cellStyle name="Input 2 3 3" xfId="87" xr:uid="{59EC16D6-3407-44DD-A664-A6599A5C5981}"/>
    <cellStyle name="Input 2 3 3 2" xfId="2170" xr:uid="{4EB6B4A2-B877-41A5-91CF-293F98C6D3DF}"/>
    <cellStyle name="Input 2 3 4" xfId="2384" xr:uid="{015AE847-2A98-4477-A698-BE933B5CFFDA}"/>
    <cellStyle name="Input 2 3 4 2" xfId="2683" xr:uid="{18FA348D-ECF0-46AB-BF2B-BC07ACBB46BD}"/>
    <cellStyle name="Input 2 3 5" xfId="2244" xr:uid="{5A554EC6-DE5A-4CE5-8D10-2FB8B8B7FAF7}"/>
    <cellStyle name="Input 2 4" xfId="1382" xr:uid="{0B8808E8-E8A7-4A10-8855-C87A99B7272F}"/>
    <cellStyle name="Input 2 4 2" xfId="2007" xr:uid="{FC4B53A4-41E7-4F58-B01F-27DE29105B2F}"/>
    <cellStyle name="Input 2 4 2 2" xfId="2586" xr:uid="{161D2A6D-BEA7-4C76-ADA7-B7AAB089D390}"/>
    <cellStyle name="Input 2 4 2 3" xfId="2865" xr:uid="{8DE5D3B7-077E-42C4-8449-72FE4AC5D48E}"/>
    <cellStyle name="Input 2 4 3" xfId="88" xr:uid="{0BA67D25-F387-4A9A-B20B-974709E76644}"/>
    <cellStyle name="Input 2 4 3 2" xfId="2169" xr:uid="{1B61D501-6F17-4454-BB5A-B2C059BA9F00}"/>
    <cellStyle name="Input 2 4 4" xfId="2385" xr:uid="{08D4F765-4544-4A68-9475-ED8D777A6E05}"/>
    <cellStyle name="Input 2 4 4 2" xfId="2684" xr:uid="{CC59C9F6-B4FC-4947-B5BD-9A610C9FE5A2}"/>
    <cellStyle name="Input 2 4 5" xfId="2243" xr:uid="{ACECEF2A-1D8D-4766-B2FA-9C6E04E6DDB4}"/>
    <cellStyle name="Input 2 5" xfId="1383" xr:uid="{3DD3B8EA-BF94-4BB0-97CC-4801708AA2BD}"/>
    <cellStyle name="Input 2 5 2" xfId="2008" xr:uid="{588F0B28-ABEF-4B72-9D32-C52FB04F7E47}"/>
    <cellStyle name="Input 2 5 2 2" xfId="2587" xr:uid="{679D8935-CC56-4D6F-AA93-EE3F58011150}"/>
    <cellStyle name="Input 2 5 2 3" xfId="2866" xr:uid="{C9D2F3DC-E889-4298-B245-CA2E5518625D}"/>
    <cellStyle name="Input 2 5 3" xfId="89" xr:uid="{30561663-B954-42DD-AE4A-617FD139CE26}"/>
    <cellStyle name="Input 2 5 3 2" xfId="2168" xr:uid="{256E78CB-803A-4363-8EE2-138E0C35D26B}"/>
    <cellStyle name="Input 2 5 4" xfId="2386" xr:uid="{C4685E0D-80F3-4208-89BB-86E71A7BD85D}"/>
    <cellStyle name="Input 2 5 4 2" xfId="2685" xr:uid="{D02FEB2B-3522-4D13-BA4A-F63D298B551C}"/>
    <cellStyle name="Input 2 5 5" xfId="2242" xr:uid="{1CF9AF66-8A41-45F0-B425-168E55EF3689}"/>
    <cellStyle name="Input 2 6" xfId="1921" xr:uid="{751D9162-5FF1-4F3C-B8AB-A66ECDCF26BE}"/>
    <cellStyle name="Input 2 6 2" xfId="2562" xr:uid="{20B5F416-8B31-43C0-B39A-719027BE968D}"/>
    <cellStyle name="Input 2 6 3" xfId="2779" xr:uid="{1FBA497D-721A-4FE5-9264-A815D9886AC3}"/>
    <cellStyle name="Input 2 7" xfId="2099" xr:uid="{E4070087-C47E-4048-834B-E7AF7F56B60A}"/>
    <cellStyle name="Input 2 7 2" xfId="2957" xr:uid="{09B47BF1-EDD6-42E9-87AB-DB08E56CA702}"/>
    <cellStyle name="Input 2 8" xfId="2361" xr:uid="{359C5304-C0EE-439B-9704-0ABA34CD9A67}"/>
    <cellStyle name="Input 2 8 2" xfId="2164" xr:uid="{B8C3B15C-267C-4A44-A71C-BB7F51A342E5}"/>
    <cellStyle name="Input 2 9" xfId="2283" xr:uid="{5B802E5A-5C01-483C-BCB7-D1F1429E0E8B}"/>
    <cellStyle name="Input 3" xfId="215" xr:uid="{377AF9B9-FCFE-44F1-BCC0-023F6ADC10BD}"/>
    <cellStyle name="Input 3 2" xfId="1385" xr:uid="{88B5DC88-AED8-47D5-8473-4437F3804211}"/>
    <cellStyle name="Input 3 2 2" xfId="2010" xr:uid="{B1A87445-4A89-4BF3-A878-AD975F48824F}"/>
    <cellStyle name="Input 3 2 2 2" xfId="2589" xr:uid="{9CF8A766-147C-4A8E-AC98-00D7ED60636F}"/>
    <cellStyle name="Input 3 2 2 3" xfId="2868" xr:uid="{880A249B-3F69-415A-B320-6A4BA039531F}"/>
    <cellStyle name="Input 3 2 3" xfId="2066" xr:uid="{5450E179-067B-4871-B4AA-11EE9A0ADA50}"/>
    <cellStyle name="Input 3 2 3 2" xfId="2924" xr:uid="{05DFDA7D-362A-423E-897E-8A01C3F6B1C5}"/>
    <cellStyle name="Input 3 2 4" xfId="2388" xr:uid="{211C2A85-6999-4C66-8257-66DB3D8148C0}"/>
    <cellStyle name="Input 3 2 4 2" xfId="2687" xr:uid="{635180B5-D3C6-4BDA-B221-93E1EE2F8B0B}"/>
    <cellStyle name="Input 3 2 5" xfId="2240" xr:uid="{8B615599-F5FF-4502-A2E8-E70B5F0AB8BC}"/>
    <cellStyle name="Input 3 3" xfId="1386" xr:uid="{C92EAB97-6196-4712-AD3A-1FCF54CAE761}"/>
    <cellStyle name="Input 3 3 2" xfId="2011" xr:uid="{29566328-178E-47FB-8575-E1E256F8A179}"/>
    <cellStyle name="Input 3 3 2 2" xfId="2590" xr:uid="{A655BCAA-7F4B-403E-A8F5-680C1F915A32}"/>
    <cellStyle name="Input 3 3 2 3" xfId="2869" xr:uid="{4AC240C2-2854-4B2F-A875-251F84B6D715}"/>
    <cellStyle name="Input 3 3 3" xfId="1987" xr:uid="{9287EE59-0D1B-4E1B-A2D5-078144A99B9D}"/>
    <cellStyle name="Input 3 3 3 2" xfId="2845" xr:uid="{88E75A70-0A35-4559-B1DA-0E27B6E0154A}"/>
    <cellStyle name="Input 3 3 4" xfId="2389" xr:uid="{E605725E-459B-4635-B22F-BFF896E0CB42}"/>
    <cellStyle name="Input 3 3 4 2" xfId="2688" xr:uid="{F5F6C6B4-43A9-49BD-B773-37C07E1E2BAA}"/>
    <cellStyle name="Input 3 3 5" xfId="2239" xr:uid="{86A40DF2-D2DB-414F-A73D-64FE8BD16B49}"/>
    <cellStyle name="Input 3 4" xfId="1387" xr:uid="{B2C6242E-7E21-44DF-A6E3-20F511800676}"/>
    <cellStyle name="Input 3 4 2" xfId="2012" xr:uid="{E07D03AD-F898-41B2-85F5-D0963B6DD015}"/>
    <cellStyle name="Input 3 4 2 2" xfId="2591" xr:uid="{8D3510E4-6CE5-42B8-9BF8-55E1F6F7DCA1}"/>
    <cellStyle name="Input 3 4 2 3" xfId="2870" xr:uid="{88442059-5883-46F3-9793-F2A5F1DDDFE8}"/>
    <cellStyle name="Input 3 4 3" xfId="1986" xr:uid="{ABB34775-CDF5-44C9-B414-BC6E9FB40102}"/>
    <cellStyle name="Input 3 4 3 2" xfId="2844" xr:uid="{58C09BAD-60E5-4BDF-ACB1-CD86E12DC347}"/>
    <cellStyle name="Input 3 4 4" xfId="2390" xr:uid="{24EAA6FC-7939-4237-96E3-648584AB5A6E}"/>
    <cellStyle name="Input 3 4 4 2" xfId="2689" xr:uid="{C48B5D74-BF5B-4B31-B042-9E2625646DD4}"/>
    <cellStyle name="Input 3 4 5" xfId="2238" xr:uid="{E716379D-09A3-4374-B92E-B08DF675B6EF}"/>
    <cellStyle name="Input 3 5" xfId="1384" xr:uid="{AA3C9ED2-E8FB-457C-9904-2675228DE7FA}"/>
    <cellStyle name="Input 3 5 2" xfId="2009" xr:uid="{D02A72FF-B0A6-4C6F-9892-F1B3096DCCF3}"/>
    <cellStyle name="Input 3 5 2 2" xfId="2588" xr:uid="{7D43C90F-EEE3-4E3C-95B9-56A04BC1A781}"/>
    <cellStyle name="Input 3 5 2 3" xfId="2867" xr:uid="{8E5F1425-C484-4B41-9C7F-33A37392B272}"/>
    <cellStyle name="Input 3 5 3" xfId="2067" xr:uid="{2628A1CC-35DE-4BDF-97FD-A5839EF3BB00}"/>
    <cellStyle name="Input 3 5 3 2" xfId="2925" xr:uid="{A4B0DC07-B00B-45C9-9219-5300DC63939F}"/>
    <cellStyle name="Input 3 5 4" xfId="2387" xr:uid="{D7FDB20A-DE06-479B-AD38-5D101B564330}"/>
    <cellStyle name="Input 3 5 4 2" xfId="2686" xr:uid="{6ADB15FC-51EB-48FA-B6FF-67FD1CA0B594}"/>
    <cellStyle name="Input 3 5 5" xfId="2241" xr:uid="{F54AB44B-B715-4F19-9E67-898A744A0CD8}"/>
    <cellStyle name="Input 3 6" xfId="1935" xr:uid="{F78C0D78-072A-496A-AD42-E468DFEFCA96}"/>
    <cellStyle name="Input 3 6 2" xfId="2571" xr:uid="{12674251-AF00-47AE-BF55-CEF5FF3E1A90}"/>
    <cellStyle name="Input 3 6 3" xfId="2793" xr:uid="{D1F7E2B8-D271-4683-B797-BDE73B9B9D14}"/>
    <cellStyle name="Input 3 7" xfId="2095" xr:uid="{48766ECD-FC1A-4666-9C60-CEC81196F953}"/>
    <cellStyle name="Input 3 7 2" xfId="2953" xr:uid="{4F945ECD-0FBE-4D7D-B0EC-0A1057E6E3D2}"/>
    <cellStyle name="Input 3 8" xfId="2370" xr:uid="{DA6A1A74-2D54-4445-ABD4-2797D83CEAEB}"/>
    <cellStyle name="Input 3 8 2" xfId="2158" xr:uid="{40F092C1-A279-4CE8-90CC-DA26C1C86645}"/>
    <cellStyle name="Input 3 9" xfId="2275" xr:uid="{8C146C73-3E14-4C5D-B465-60C260B62655}"/>
    <cellStyle name="Input 4" xfId="1388" xr:uid="{E53FA53F-AA25-4542-B9F6-D13F1D8A489E}"/>
    <cellStyle name="Input 4 2" xfId="2013" xr:uid="{580D9D8C-1A97-4B71-9ED6-4488691C17C1}"/>
    <cellStyle name="Input 4 2 2" xfId="2592" xr:uid="{0A4893EB-C5B5-4980-828C-B60A73523E63}"/>
    <cellStyle name="Input 4 2 3" xfId="2871" xr:uid="{1A64E5C9-BB66-40C3-AA9E-BA3E0911E0E7}"/>
    <cellStyle name="Input 4 3" xfId="1985" xr:uid="{FB0F354C-0A16-4ACB-99F9-FFC78DBAD625}"/>
    <cellStyle name="Input 4 3 2" xfId="2843" xr:uid="{0397361E-52ED-4EE1-A145-D84EDA86C42C}"/>
    <cellStyle name="Input 4 4" xfId="2391" xr:uid="{66A49C64-2E9E-4F7B-BFA4-AEE973302B18}"/>
    <cellStyle name="Input 4 4 2" xfId="2690" xr:uid="{1C1B857C-314A-474F-80D5-89FB38848798}"/>
    <cellStyle name="Input 4 5" xfId="2237" xr:uid="{012490F0-CA40-4488-A582-8382DC070E69}"/>
    <cellStyle name="Input 5" xfId="1806" xr:uid="{F566746F-A545-4316-9E13-E4F24276F52B}"/>
    <cellStyle name="Input 5 2" xfId="2086" xr:uid="{0D977F19-F9C9-4740-A249-E04E78D5E948}"/>
    <cellStyle name="Input 5 2 2" xfId="2647" xr:uid="{F9CD49F5-CC04-43CB-9770-57FEDF840AB5}"/>
    <cellStyle name="Input 5 2 3" xfId="2944" xr:uid="{D1899437-742B-4BC3-8AA5-E877B8141E4A}"/>
    <cellStyle name="Input 5 3" xfId="1933" xr:uid="{D3BBCE4D-CD9D-4E10-B5C6-2458F88D00AB}"/>
    <cellStyle name="Input 5 3 2" xfId="2791" xr:uid="{EA3E833B-1EC6-4A91-960D-EEDBB7E02375}"/>
    <cellStyle name="Input 5 4" xfId="2469" xr:uid="{878C15EF-A143-4AC0-AE8E-759F7D7BA75A}"/>
    <cellStyle name="Input 5 4 2" xfId="2745" xr:uid="{F84F151A-630D-4943-91EC-A0E2F1535603}"/>
    <cellStyle name="Input 5 5" xfId="2145" xr:uid="{6B8D39BF-FC35-40A3-BE9F-404C5EF2A3B3}"/>
    <cellStyle name="Input 6" xfId="1811" xr:uid="{2E00EDBE-7D7A-4C69-A067-367F3458E889}"/>
    <cellStyle name="Input 6 2" xfId="2088" xr:uid="{688AA539-23AD-40B6-ADC7-AE5E7F63FF2B}"/>
    <cellStyle name="Input 6 2 2" xfId="2649" xr:uid="{AC3BBC11-E7C8-4B02-801D-EB28CC6954F0}"/>
    <cellStyle name="Input 6 2 3" xfId="2946" xr:uid="{0A40D0D0-0AA5-4B47-A718-D39B9B984B09}"/>
    <cellStyle name="Input 6 3" xfId="2127" xr:uid="{29D4296E-7AF3-4AC0-A330-8718731B6CDC}"/>
    <cellStyle name="Input 6 3 2" xfId="2985" xr:uid="{8732EE99-9F64-4174-B587-3A7969A029BB}"/>
    <cellStyle name="Input 6 4" xfId="2471" xr:uid="{BAEFCD3B-D9A4-4D34-8744-89E548347E49}"/>
    <cellStyle name="Input 6 4 2" xfId="2747" xr:uid="{1AEE0CD1-4818-444A-BC22-A8A53BE6B0A6}"/>
    <cellStyle name="Input 6 5" xfId="2187" xr:uid="{32773BF6-3131-44D4-823C-AB21FDD27F6E}"/>
    <cellStyle name="Input 7" xfId="1816" xr:uid="{6DCEB972-655F-4E3C-BFF7-F428503B7F54}"/>
    <cellStyle name="Input 7 2" xfId="2089" xr:uid="{688A9311-F016-4B13-873C-CA572A33956E}"/>
    <cellStyle name="Input 7 2 2" xfId="2650" xr:uid="{19185022-D807-4A11-80D9-50FEB689226B}"/>
    <cellStyle name="Input 7 2 3" xfId="2947" xr:uid="{5EF1049A-3A10-4C41-82E8-622E7481741E}"/>
    <cellStyle name="Input 7 3" xfId="2131" xr:uid="{67E730BE-B97F-48D0-8B04-27C06792B238}"/>
    <cellStyle name="Input 7 3 2" xfId="2989" xr:uid="{C4E51E54-C05C-4DD7-B9E5-C4AB2526BD1F}"/>
    <cellStyle name="Input 7 4" xfId="2474" xr:uid="{60B4151A-26DC-4214-8EDF-374C779AD997}"/>
    <cellStyle name="Input 7 4 2" xfId="2748" xr:uid="{E3984D78-9425-4577-AA8E-A5431E5E945C}"/>
    <cellStyle name="Input 7 5" xfId="2186" xr:uid="{2E1B571B-F64A-49B7-8E4A-10183B5FD5FD}"/>
    <cellStyle name="Input 8" xfId="1836" xr:uid="{0DD1DCDE-C7DE-4E41-A55D-263CCC4EDA6A}"/>
    <cellStyle name="Input 8 2" xfId="2091" xr:uid="{46B801C3-9720-4D08-8791-82A3939BCA31}"/>
    <cellStyle name="Input 8 2 2" xfId="2651" xr:uid="{A862F7AA-B1C6-46FE-95BB-663006EE9B4F}"/>
    <cellStyle name="Input 8 2 3" xfId="2949" xr:uid="{A246C2AA-87DD-4141-B8F6-236F4BD49F69}"/>
    <cellStyle name="Input 8 3" xfId="1932" xr:uid="{384AEE3A-471A-4AD6-9CCC-5449D9CBEB42}"/>
    <cellStyle name="Input 8 3 2" xfId="2790" xr:uid="{67C4B9EA-F782-409E-83A8-227DBB0D06A0}"/>
    <cellStyle name="Input 8 4" xfId="2494" xr:uid="{7817DCC4-05A7-40E5-892F-17172A1194AA}"/>
    <cellStyle name="Input 8 4 2" xfId="2749" xr:uid="{F933290D-C2CB-4F33-B395-FC5A589ADCBD}"/>
    <cellStyle name="Input 8 5" xfId="2185" xr:uid="{C8A4C75C-5386-41CC-85DE-B34F6203E692}"/>
    <cellStyle name="Input 9" xfId="1841" xr:uid="{5112C8D6-8B6C-4090-BB11-F5ACED1F71E6}"/>
    <cellStyle name="Input 9 2" xfId="2092" xr:uid="{73AA2004-4E05-4377-A261-EC8FB1EFB875}"/>
    <cellStyle name="Input 9 2 2" xfId="2652" xr:uid="{70340558-2934-4BFB-9063-E6C8FACB86D3}"/>
    <cellStyle name="Input 9 2 3" xfId="2950" xr:uid="{5D0F8B4F-159A-43A3-B16C-09706408EDD7}"/>
    <cellStyle name="Input 9 3" xfId="1958" xr:uid="{02F368B3-D84C-4D0C-B783-0DF321D1C670}"/>
    <cellStyle name="Input 9 3 2" xfId="2816" xr:uid="{B502AB5E-3870-49A4-8492-5E1D15D03418}"/>
    <cellStyle name="Input 9 4" xfId="2495" xr:uid="{1BD13350-C884-420E-B781-F9CE1FE0DE67}"/>
    <cellStyle name="Input 9 4 2" xfId="2750" xr:uid="{1FD63DAE-EF76-4BB0-BF62-79AA479F3D11}"/>
    <cellStyle name="Input 9 5" xfId="2184" xr:uid="{13A3E5B6-5B69-4F4D-9292-02B48C003132}"/>
    <cellStyle name="Linked Cell 2" xfId="164" xr:uid="{389DE1ED-A555-4A47-9930-A6020D983497}"/>
    <cellStyle name="Linked Cell 2 2" xfId="165" xr:uid="{4C8C4933-0060-410A-9AE2-0E3BD021FB17}"/>
    <cellStyle name="Linked Cell 2 2 2" xfId="1389" xr:uid="{494FBDB3-7E0A-4212-83BB-1C29EEEB78AF}"/>
    <cellStyle name="Linked Cell 2 3" xfId="1390" xr:uid="{8C640791-654D-4F64-9081-6ACC73FB1E16}"/>
    <cellStyle name="Linked Cell 2 4" xfId="1391" xr:uid="{36554944-3380-406B-86C2-6CE7454A69EF}"/>
    <cellStyle name="Linked Cell 2 5" xfId="1392" xr:uid="{F6BCDBC5-4933-43F8-B64F-ED90ADE1294F}"/>
    <cellStyle name="Linked Cell 3" xfId="216" xr:uid="{BA0BC37D-654F-4509-A204-2CE9D21001C4}"/>
    <cellStyle name="Linked Cell 3 2" xfId="1394" xr:uid="{241BF43A-32DA-4FCB-B4E5-95C0D6C0AC4E}"/>
    <cellStyle name="Linked Cell 3 3" xfId="1395" xr:uid="{123CAD3D-EBA6-4DBB-B4CD-5459124E9F0A}"/>
    <cellStyle name="Linked Cell 3 4" xfId="1396" xr:uid="{7BE932C2-D59A-4EAA-9A45-E77A22484C39}"/>
    <cellStyle name="Linked Cell 3 5" xfId="1393" xr:uid="{9D6B4427-8A8B-4AEB-903D-D5E085F22642}"/>
    <cellStyle name="Linked Cell 4" xfId="1397" xr:uid="{358A2670-E784-4AC8-84DA-0DC8EEBECFAF}"/>
    <cellStyle name="Model" xfId="31" xr:uid="{00000000-0005-0000-0000-00001D000000}"/>
    <cellStyle name="Neutral 2" xfId="166" xr:uid="{BB8A71CB-0FAA-44AC-AE65-12CD1271E930}"/>
    <cellStyle name="Neutral 2 2" xfId="167" xr:uid="{684C0F74-0602-46D3-A39C-135F58CD3988}"/>
    <cellStyle name="Neutral 2 2 2" xfId="1398" xr:uid="{33D426AC-A641-4F82-B45D-630569ABB726}"/>
    <cellStyle name="Neutral 2 3" xfId="1399" xr:uid="{E7257070-DC97-4F30-9D30-9324CB6F1FF2}"/>
    <cellStyle name="Neutral 2 4" xfId="1400" xr:uid="{ACB20FD9-2AE0-41BF-92B4-4E2215056FD5}"/>
    <cellStyle name="Neutral 2 5" xfId="1401" xr:uid="{414109D0-83D8-4208-A0F2-49161F1C0137}"/>
    <cellStyle name="Neutral 3" xfId="217" xr:uid="{5D483268-B1DE-4A38-9286-C9BE970C20D5}"/>
    <cellStyle name="Neutral 3 2" xfId="1403" xr:uid="{0B59EC8C-00AC-42B6-9942-DF5CA218BB78}"/>
    <cellStyle name="Neutral 3 3" xfId="1404" xr:uid="{7940F377-177F-4F85-A91C-136BFB1C8858}"/>
    <cellStyle name="Neutral 3 4" xfId="1405" xr:uid="{CFE34B6A-8245-4D7E-B1BB-A3A2AC50FCAD}"/>
    <cellStyle name="Neutral 3 5" xfId="1402" xr:uid="{C9444537-9189-4BA9-829C-10A8674ED555}"/>
    <cellStyle name="Neutral 4" xfId="1406" xr:uid="{23D85F41-5120-4EF6-A486-07E683113072}"/>
    <cellStyle name="Normal" xfId="0" builtinId="0"/>
    <cellStyle name="Normal - Style1" xfId="32" xr:uid="{00000000-0005-0000-0000-00001F000000}"/>
    <cellStyle name="Normal - Style1 2" xfId="1407" xr:uid="{55EAD01A-8998-43CD-BDC0-A527ECF99371}"/>
    <cellStyle name="Normal 10" xfId="1408" xr:uid="{165EA572-F0B6-4209-987F-0766FB1DD17B}"/>
    <cellStyle name="Normal 10 10" xfId="2392" xr:uid="{B67D34FA-2A60-4876-A42D-801690F3629D}"/>
    <cellStyle name="Normal 10 11" xfId="2255" xr:uid="{2B8D3F0F-E6DF-4D01-BE6C-E6DC1D4EE6C2}"/>
    <cellStyle name="Normal 10 2" xfId="1409" xr:uid="{FC1C070B-BB5C-4C82-8B52-67EA6E3F8C8D}"/>
    <cellStyle name="Normal 10 3" xfId="1410" xr:uid="{C27A605E-CC7A-4983-BD7B-36B638B5C6A9}"/>
    <cellStyle name="Normal 10 4" xfId="1411" xr:uid="{FB73ABC1-332E-4E34-8CCC-0145E8ED8D23}"/>
    <cellStyle name="Normal 10 5" xfId="1412" xr:uid="{EFC8D6AF-2E37-49DE-B970-572FB7E78890}"/>
    <cellStyle name="Normal 10 6" xfId="1413" xr:uid="{33856F18-A4B2-42FA-AF80-6454E9AEEA29}"/>
    <cellStyle name="Normal 10 7" xfId="1819" xr:uid="{3BB9FC5A-E767-4883-8649-CC2EE7A7A5F5}"/>
    <cellStyle name="Normal 10 7 2" xfId="2477" xr:uid="{8DB992E1-417A-4BFD-B8E8-004F98C1E88C}"/>
    <cellStyle name="Normal 10 7 3" xfId="2296" xr:uid="{52457B99-6DE4-4123-B30E-A2E929238DEA}"/>
    <cellStyle name="Normal 10 8" xfId="1847" xr:uid="{EB51D29C-357A-4E74-B83B-A62E6125E3A2}"/>
    <cellStyle name="Normal 10 8 2" xfId="2499" xr:uid="{544716D7-9C54-4A43-A904-EE2318FFE7FF}"/>
    <cellStyle name="Normal 10 8 3" xfId="2315" xr:uid="{0361C040-37E0-45C7-8D05-7CE70C438746}"/>
    <cellStyle name="Normal 10 9" xfId="1873" xr:uid="{60E1F7FA-C123-463B-9544-4E403E6CCCE9}"/>
    <cellStyle name="Normal 10 9 2" xfId="2523" xr:uid="{D1F096F8-EC19-4122-9117-B03A6D71837B}"/>
    <cellStyle name="Normal 10 9 3" xfId="2338" xr:uid="{E2BDC2B4-2EF3-40AB-B34A-74D71A110A36}"/>
    <cellStyle name="Normal 10_Daily production report (agustus 09)" xfId="1414" xr:uid="{7A324D48-FCDC-4865-A4C5-C105879154B3}"/>
    <cellStyle name="Normal 11" xfId="1415" xr:uid="{55F486FA-3AAB-45DD-B276-3C747F5AD9A5}"/>
    <cellStyle name="Normal 11 2" xfId="1416" xr:uid="{B75F683A-A674-431D-B097-31C64DF311F4}"/>
    <cellStyle name="Normal 11 3" xfId="1417" xr:uid="{24B5DB87-C685-4CFF-AE47-493C224C268F}"/>
    <cellStyle name="Normal 11 4" xfId="1418" xr:uid="{3407394D-D153-489D-9007-C4EAA40B7746}"/>
    <cellStyle name="Normal 11 5" xfId="1820" xr:uid="{6179F2DC-A86D-4A8C-8614-80177F588749}"/>
    <cellStyle name="Normal 11 5 2" xfId="2478" xr:uid="{A8318FFE-7AD4-4605-AD7C-BD4BEF021423}"/>
    <cellStyle name="Normal 11 5 3" xfId="2297" xr:uid="{B5CCB34A-DCE0-45C9-B04B-07798B250628}"/>
    <cellStyle name="Normal 11 6" xfId="1848" xr:uid="{D5C4918B-48FD-4DFC-820E-9B0EC8DBD966}"/>
    <cellStyle name="Normal 11 6 2" xfId="2500" xr:uid="{EAB82D03-01A9-43CF-A932-DDBB4CA9A2AA}"/>
    <cellStyle name="Normal 11 6 3" xfId="2316" xr:uid="{DF52A1DF-E368-4231-B2F1-B5B1E3AC2BC7}"/>
    <cellStyle name="Normal 11 7" xfId="1874" xr:uid="{12B0DD69-D3D5-48D9-ACDB-17900AC0845B}"/>
    <cellStyle name="Normal 11 7 2" xfId="2524" xr:uid="{8FFEF5C8-E5C1-4C3C-BBA8-61EB3CB8C9B1}"/>
    <cellStyle name="Normal 11 7 3" xfId="2339" xr:uid="{5627A825-A369-4E15-ACE0-7423D4E0739F}"/>
    <cellStyle name="Normal 11 8" xfId="2393" xr:uid="{320D24C3-9EC3-4FF2-8237-4F1CE90F658B}"/>
    <cellStyle name="Normal 11 9" xfId="2256" xr:uid="{6AC92FD5-8C15-402E-A3A3-7234AB51BA76}"/>
    <cellStyle name="Normal 11_Daily production report (agustus 09)" xfId="1419" xr:uid="{7FB8D6B7-0D4B-4141-A390-458718BCD19F}"/>
    <cellStyle name="Normal 12" xfId="1420" xr:uid="{2628492A-FE6F-4F2E-8927-46E102BA5FA3}"/>
    <cellStyle name="Normal 12 2" xfId="1421" xr:uid="{7B5092AB-56BD-471F-A48F-19AA1FD5D42B}"/>
    <cellStyle name="Normal 12 3" xfId="1422" xr:uid="{BB5CB1C5-9498-439A-818F-FA7FFFEE73E8}"/>
    <cellStyle name="Normal 12 4" xfId="1423" xr:uid="{DD7224BF-8754-450A-9FE1-480743FE6E43}"/>
    <cellStyle name="Normal 12 5" xfId="1424" xr:uid="{9073CEB7-B939-44D5-A198-7C4926B3E21B}"/>
    <cellStyle name="Normal 12 6" xfId="1425" xr:uid="{CD13960F-651C-4381-AB88-8AE40FF2057B}"/>
    <cellStyle name="Normal 12_Daily production report (agustus 09)" xfId="1426" xr:uid="{8B4A0D46-4594-46E5-A27A-A85F3EAE0DF3}"/>
    <cellStyle name="Normal 13" xfId="1427" xr:uid="{574A1283-177B-4D44-90A3-752DE28596A7}"/>
    <cellStyle name="Normal 13 2" xfId="1428" xr:uid="{1EB400E8-7331-4D6E-A5A6-F5F8509C7916}"/>
    <cellStyle name="Normal 13 3" xfId="1429" xr:uid="{C5EC2B65-8F6F-491B-9246-CE996D55B9C7}"/>
    <cellStyle name="Normal 13 4" xfId="1821" xr:uid="{900CEBDC-073E-46B2-B435-5C2FD3BD42D2}"/>
    <cellStyle name="Normal 13 4 2" xfId="2479" xr:uid="{18BC4739-41F9-402A-92A7-1D97E7203EE2}"/>
    <cellStyle name="Normal 13 4 3" xfId="2298" xr:uid="{6D36D0A9-6600-4AB7-AADB-1D525FF8BD3F}"/>
    <cellStyle name="Normal 13 5" xfId="1849" xr:uid="{6EE2CB28-51F6-4F85-BB08-8669516947C9}"/>
    <cellStyle name="Normal 13 5 2" xfId="2501" xr:uid="{294279F3-626F-4A70-A551-49BFE51A3771}"/>
    <cellStyle name="Normal 13 5 3" xfId="2317" xr:uid="{2469A9DD-9A4E-4AEB-B6C7-47D6636F3E21}"/>
    <cellStyle name="Normal 13 6" xfId="1875" xr:uid="{DDBA43EA-72B8-4019-931D-D7A8269F651B}"/>
    <cellStyle name="Normal 13 6 2" xfId="2525" xr:uid="{8AF0D370-8AC4-4463-BC4C-3B53F01B8734}"/>
    <cellStyle name="Normal 13 6 3" xfId="2340" xr:uid="{5D27DA8E-BFE6-44BF-9EA3-8C02FFBC5065}"/>
    <cellStyle name="Normal 13 7" xfId="2394" xr:uid="{20ACC20E-F3EE-4452-84EF-066769B66CD8}"/>
    <cellStyle name="Normal 13 8" xfId="2257" xr:uid="{B9A94232-8C1A-4441-911B-96F96965CBF6}"/>
    <cellStyle name="Normal 13_Daily production report (agustus 09)" xfId="1430" xr:uid="{1201C3B1-4953-4C78-AA70-B862DB0645E0}"/>
    <cellStyle name="Normal 14" xfId="1431" xr:uid="{A64BE033-9121-430B-B16C-9EF3993ADEAE}"/>
    <cellStyle name="Normal 14 2" xfId="1432" xr:uid="{9C8697C2-6843-457F-AE7B-C7A278734234}"/>
    <cellStyle name="Normal 14 3" xfId="1822" xr:uid="{80446A2C-616B-4CF8-AA9B-BDAB144CCD73}"/>
    <cellStyle name="Normal 14 3 2" xfId="2480" xr:uid="{45B3B574-2F25-4096-90E1-94BBFD00FC99}"/>
    <cellStyle name="Normal 14 3 3" xfId="2299" xr:uid="{FDE2EF58-9F3D-449C-A91D-D49001385EA7}"/>
    <cellStyle name="Normal 14 4" xfId="1850" xr:uid="{00B7BA5B-7318-435F-9155-3C812F1E867F}"/>
    <cellStyle name="Normal 14 4 2" xfId="2502" xr:uid="{2BD37436-605B-48ED-86FC-07311544A66F}"/>
    <cellStyle name="Normal 14 4 3" xfId="2318" xr:uid="{B763FA65-116C-4F09-BD42-6BC3AE3B30BF}"/>
    <cellStyle name="Normal 14 5" xfId="1876" xr:uid="{DB784FB2-6A49-4D60-8019-E833D80308FE}"/>
    <cellStyle name="Normal 14 5 2" xfId="2526" xr:uid="{EB5E815F-6B32-4530-80C4-894E3D6B3614}"/>
    <cellStyle name="Normal 14 5 3" xfId="2341" xr:uid="{016CCA59-899A-473D-BDDF-3114C940277D}"/>
    <cellStyle name="Normal 14 6" xfId="2395" xr:uid="{EB5DF668-540C-486C-9F99-4DC367A8C2FD}"/>
    <cellStyle name="Normal 14 7" xfId="2258" xr:uid="{131AD445-44ED-4714-97AE-005476F2D562}"/>
    <cellStyle name="Normal 15" xfId="1433" xr:uid="{E0286699-D44A-4326-90A2-CE2B0F824D69}"/>
    <cellStyle name="Normal 15 2" xfId="1434" xr:uid="{3D7C920A-94A6-4C16-B548-B97B5BAA31A8}"/>
    <cellStyle name="Normal 15 3" xfId="1823" xr:uid="{634DFC64-B36F-44EF-97CF-1205C78F1E65}"/>
    <cellStyle name="Normal 15 3 2" xfId="2481" xr:uid="{53E3590D-426F-4E6D-A201-3B5E19D62537}"/>
    <cellStyle name="Normal 15 3 3" xfId="2300" xr:uid="{768DA703-DEC3-4A8A-B2F8-CDAF802195D4}"/>
    <cellStyle name="Normal 15 4" xfId="1851" xr:uid="{5DCC8AF3-3443-4252-BF5D-B46FC5BBADD6}"/>
    <cellStyle name="Normal 15 4 2" xfId="2503" xr:uid="{4A17B8B6-3941-4379-A1C8-E82D8CCFC2AA}"/>
    <cellStyle name="Normal 15 4 3" xfId="2319" xr:uid="{8578C673-1AE5-468F-BDEB-A1406FA58075}"/>
    <cellStyle name="Normal 15 5" xfId="1877" xr:uid="{C68966B0-FEC8-4F4C-A74E-BD697A39EDCB}"/>
    <cellStyle name="Normal 15 5 2" xfId="2527" xr:uid="{4E928470-5758-4F33-A048-44B29FF8DAF4}"/>
    <cellStyle name="Normal 15 5 3" xfId="2342" xr:uid="{450488DC-06AC-4EF6-AF1E-AE35C92DB175}"/>
    <cellStyle name="Normal 15 6" xfId="2396" xr:uid="{DDB50B60-623F-47E4-B834-A4AE1DDAF60A}"/>
    <cellStyle name="Normal 15 7" xfId="2259" xr:uid="{9E835C27-BB35-46E9-8E8B-61BD7C392053}"/>
    <cellStyle name="Normal 16" xfId="1435" xr:uid="{8C1605CF-6BB6-4CD3-97DB-FB4596311831}"/>
    <cellStyle name="Normal 16 10" xfId="2397" xr:uid="{B1D1BBCB-EC21-41C3-ADB8-FC24E3CDC65D}"/>
    <cellStyle name="Normal 16 11" xfId="2260" xr:uid="{5F4B7E94-8175-42F6-9B4C-E45CA0BC60A8}"/>
    <cellStyle name="Normal 16 2" xfId="1436" xr:uid="{7278BDC1-DBAC-488F-8682-CB4F087B257A}"/>
    <cellStyle name="Normal 16 3" xfId="1437" xr:uid="{A31A94BA-EC1D-4CBB-B685-EFBCE3E9A2E7}"/>
    <cellStyle name="Normal 16 4" xfId="1438" xr:uid="{E0F92FA4-C36B-44D3-912A-1B0071DFB98A}"/>
    <cellStyle name="Normal 16 5" xfId="1439" xr:uid="{B72E64F8-4C79-4F25-801F-C86E314BF675}"/>
    <cellStyle name="Normal 16 6" xfId="1440" xr:uid="{22183DEA-FBE0-43B5-A593-832F9AEF26EA}"/>
    <cellStyle name="Normal 16 7" xfId="1824" xr:uid="{6A1872CD-12FC-4A34-8741-D4F7B7CFD45A}"/>
    <cellStyle name="Normal 16 7 2" xfId="2482" xr:uid="{5B612DD1-F0C7-4FEB-8C21-CCA8F885A10D}"/>
    <cellStyle name="Normal 16 7 3" xfId="2301" xr:uid="{CE8ECB55-5A76-46C6-B21D-7957288F65FA}"/>
    <cellStyle name="Normal 16 8" xfId="1852" xr:uid="{5A0DFD3C-D1A0-4C55-97D6-9A40AD2737AC}"/>
    <cellStyle name="Normal 16 8 2" xfId="2504" xr:uid="{AC8B68BB-5789-480B-86BA-06BB4A88EBC5}"/>
    <cellStyle name="Normal 16 8 3" xfId="2320" xr:uid="{45B23B19-CEC0-4C0F-BF8E-E5E14B3B6AC1}"/>
    <cellStyle name="Normal 16 9" xfId="1878" xr:uid="{C159DD5E-A03E-4157-AD93-3A010D289B88}"/>
    <cellStyle name="Normal 16 9 2" xfId="2528" xr:uid="{4F158EDF-DAB0-465A-B6C3-AFA877B56335}"/>
    <cellStyle name="Normal 16 9 3" xfId="2343" xr:uid="{40A54781-522D-4182-8250-86F3B0C16B1E}"/>
    <cellStyle name="Normal 16_Daily production report (agustus 09)" xfId="1441" xr:uid="{4D44DD66-5FEE-4A8A-95C6-8CF66034BDF7}"/>
    <cellStyle name="Normal 17" xfId="218" xr:uid="{A352FE1C-A492-42B9-ADDA-9463B9992B94}"/>
    <cellStyle name="Normal 17 2" xfId="1443" xr:uid="{5503DECB-80E9-4D9A-B31C-5A24C4F31DFA}"/>
    <cellStyle name="Normal 17 3" xfId="1444" xr:uid="{7BB15711-378B-4010-83EC-0F1A5FC2FDAF}"/>
    <cellStyle name="Normal 17 4" xfId="1445" xr:uid="{E65A04A0-95B2-4F1C-AA5B-71DB2291FDE0}"/>
    <cellStyle name="Normal 17 5" xfId="1446" xr:uid="{B79A1D06-CF65-4041-BEDF-CF745F8B29AE}"/>
    <cellStyle name="Normal 17 6" xfId="1447" xr:uid="{32EE34C0-E1F4-4A21-AC13-3677E793BB13}"/>
    <cellStyle name="Normal 17 7" xfId="1442" xr:uid="{2D910214-0ED5-46C0-B69C-8AB014FD40CC}"/>
    <cellStyle name="Normal 17 7 2" xfId="1825" xr:uid="{2E694F77-3FBA-4B19-A868-78EEB68ECC2A}"/>
    <cellStyle name="Normal 17 7 2 2" xfId="2483" xr:uid="{CBADA38B-9208-48E4-B30C-4072676F39F3}"/>
    <cellStyle name="Normal 17 7 2 3" xfId="2302" xr:uid="{36291B43-505E-4376-A933-6980F75363C7}"/>
    <cellStyle name="Normal 17 7 3" xfId="1853" xr:uid="{984B9B1A-A516-44CB-A1E1-B8B6D59C9D95}"/>
    <cellStyle name="Normal 17 7 3 2" xfId="2505" xr:uid="{02312E6D-BAC1-4D0D-B4F5-FA4BD4730450}"/>
    <cellStyle name="Normal 17 7 3 3" xfId="2321" xr:uid="{9467FDA7-77DA-4A30-B6BB-6EBE0E723412}"/>
    <cellStyle name="Normal 17 7 4" xfId="1879" xr:uid="{8223784F-1526-4BBD-9596-608BD3CA2C7F}"/>
    <cellStyle name="Normal 17 7 4 2" xfId="2529" xr:uid="{E628F6DC-4EED-4897-A873-6B167D335A0A}"/>
    <cellStyle name="Normal 17 7 4 3" xfId="2344" xr:uid="{2A398797-E722-4C68-92C4-2198C551C7A0}"/>
    <cellStyle name="Normal 17 7 5" xfId="2398" xr:uid="{550C8050-E6B4-4182-A026-B95ACAE1F01C}"/>
    <cellStyle name="Normal 17 7 6" xfId="2261" xr:uid="{2C497D8A-2167-4F49-8F77-5BEE31AAC55D}"/>
    <cellStyle name="Normal 17_Daily production report (agustus 09)" xfId="1448" xr:uid="{6BE0EC73-356F-4D1D-99EC-52325D4233C3}"/>
    <cellStyle name="Normal 18" xfId="1449" xr:uid="{48FB5792-72F1-4D0C-ABF4-67A7B4479BC8}"/>
    <cellStyle name="Normal 19" xfId="1450" xr:uid="{EF257939-BAFE-4119-B56E-67042E5016DE}"/>
    <cellStyle name="Normal 2" xfId="3" xr:uid="{00000000-0005-0000-0000-000020000000}"/>
    <cellStyle name="Normal 2 10" xfId="1452" xr:uid="{5D316356-BA59-4DF5-9F84-EF90C4AEAD08}"/>
    <cellStyle name="Normal 2 100" xfId="1778" xr:uid="{3937C065-5D04-4F67-8D64-3E9A0A6AB537}"/>
    <cellStyle name="Normal 2 11" xfId="1453" xr:uid="{E2C18EF0-DA76-4093-B7E0-D43776DEF6F4}"/>
    <cellStyle name="Normal 2 12" xfId="1454" xr:uid="{B1807E88-9823-4E26-B6EB-4B81C68EA8C4}"/>
    <cellStyle name="Normal 2 12 2" xfId="1826" xr:uid="{E9674536-E0AE-49C0-A004-16BAAA00BF89}"/>
    <cellStyle name="Normal 2 12 2 2" xfId="2484" xr:uid="{64B32238-BBBD-416A-B9FB-0CD38FD599BC}"/>
    <cellStyle name="Normal 2 12 2 3" xfId="2303" xr:uid="{35B91C09-90EA-47DD-B089-ACD424E37AF9}"/>
    <cellStyle name="Normal 2 12 3" xfId="1854" xr:uid="{68F84110-5819-4CCC-93B1-BDB65DBF87DA}"/>
    <cellStyle name="Normal 2 12 3 2" xfId="2506" xr:uid="{326622B0-14A2-4101-93C0-8C00C2BF674D}"/>
    <cellStyle name="Normal 2 12 3 3" xfId="2322" xr:uid="{66867C09-F847-49B1-92F4-2B8D86C82788}"/>
    <cellStyle name="Normal 2 12 4" xfId="1880" xr:uid="{CCA11587-B742-422E-AC37-3F5D999B6A67}"/>
    <cellStyle name="Normal 2 12 4 2" xfId="2530" xr:uid="{28261CE4-42B1-4EF4-A66C-DCF7776B2A46}"/>
    <cellStyle name="Normal 2 12 4 3" xfId="2345" xr:uid="{DFD245D3-82BC-404B-A007-F30FA528EBCE}"/>
    <cellStyle name="Normal 2 12 5" xfId="2399" xr:uid="{A6F91358-9529-4081-84D7-B56CA90226A3}"/>
    <cellStyle name="Normal 2 12 6" xfId="2262" xr:uid="{5C337679-57AD-478F-A78F-C3DAB7FA69CB}"/>
    <cellStyle name="Normal 2 13" xfId="1451" xr:uid="{CEA30E36-6B98-45ED-B7E2-648E8AB892DF}"/>
    <cellStyle name="Normal 2 14" xfId="178" xr:uid="{35966D4A-4763-4CDD-B63F-6FFBA952E216}"/>
    <cellStyle name="Normal 2 15 2 2" xfId="1777" xr:uid="{CAF58DFC-B503-4166-9E16-67725EAD4B98}"/>
    <cellStyle name="Normal 2 2" xfId="219" xr:uid="{CBC9C0C3-70DA-4C27-8925-B90E7DA95811}"/>
    <cellStyle name="Normal 2 2 2" xfId="83" xr:uid="{00000000-0005-0000-0000-000021000000}"/>
    <cellStyle name="Normal 2 2 2 2" xfId="1457" xr:uid="{161CDD37-02BA-4EF8-B8A8-ADC1DC1B8AA2}"/>
    <cellStyle name="Normal 2 2 2 3" xfId="1458" xr:uid="{02A66E22-8B60-49EE-BE28-5E1B3A2F6C03}"/>
    <cellStyle name="Normal 2 2 2 4" xfId="1456" xr:uid="{6C1DDA42-E81A-4E31-9F5C-179246E8A2EF}"/>
    <cellStyle name="Normal 2 2 2_copy" xfId="1459" xr:uid="{A0BAEEBA-8DD1-40DF-87E7-B4A7F414B5B9}"/>
    <cellStyle name="Normal 2 2 3" xfId="1460" xr:uid="{D4DCB713-6451-45E0-9CE9-F4D5DEB47482}"/>
    <cellStyle name="Normal 2 2 4" xfId="1455" xr:uid="{C20DC87B-F899-45EC-A156-27DBC4772679}"/>
    <cellStyle name="Normal 2 2_copy" xfId="1461" xr:uid="{EFE12ADA-C967-4A91-8D7D-F06C5D67824B}"/>
    <cellStyle name="Normal 2 3" xfId="1462" xr:uid="{CCD85CE4-4C9B-4CF8-AD34-89F430621C78}"/>
    <cellStyle name="Normal 2 4" xfId="93" xr:uid="{88BD78DC-DC9A-4296-B3B5-FAD737036334}"/>
    <cellStyle name="Normal 2 5" xfId="1463" xr:uid="{AD3F3C8C-C3A6-41B1-98F5-F0AFA87860F0}"/>
    <cellStyle name="Normal 2 5 2 3" xfId="1775" xr:uid="{39865DFB-52F4-4E97-B3FE-BDF25C3107EF}"/>
    <cellStyle name="Normal 2 6" xfId="1464" xr:uid="{9D029FD5-CD65-4731-8C64-CF34E9A33AAC}"/>
    <cellStyle name="Normal 2 7" xfId="1465" xr:uid="{12C9F5E5-2C2E-4095-9660-E3E3B325C090}"/>
    <cellStyle name="Normal 2 8" xfId="1466" xr:uid="{8837DBE0-8AE1-4ACD-8099-46F431BAB420}"/>
    <cellStyle name="Normal 2 9" xfId="84" xr:uid="{00000000-0005-0000-0000-000022000000}"/>
    <cellStyle name="Normal 2_copy" xfId="1467" xr:uid="{D08BCFB0-342F-4C35-97E0-A111D3920E4A}"/>
    <cellStyle name="Normal 20" xfId="1468" xr:uid="{1391DD09-1CE2-4BB6-87D5-5A5CBCFB3D9E}"/>
    <cellStyle name="Normal 21" xfId="1469" xr:uid="{C9131909-F14E-47E3-97DA-34423B0F56DA}"/>
    <cellStyle name="Normal 22" xfId="1470" xr:uid="{C51194C9-3559-42AE-8472-1DC066A34863}"/>
    <cellStyle name="Normal 23" xfId="1471" xr:uid="{C57F763A-B61D-44DF-B8F3-ED254845E827}"/>
    <cellStyle name="Normal 24" xfId="1472" xr:uid="{5CB7811B-81DF-48E0-9A0C-2FAD3FD8A348}"/>
    <cellStyle name="Normal 25" xfId="1473" xr:uid="{E6944060-AC73-40B4-9793-C65CA7A6A495}"/>
    <cellStyle name="Normal 26" xfId="1474" xr:uid="{1B213DF1-676F-488A-8A8B-4151D4055BEA}"/>
    <cellStyle name="Normal 27" xfId="1475" xr:uid="{D93AE9B5-3CAA-40DE-B758-B84D31352C42}"/>
    <cellStyle name="Normal 27 2" xfId="1476" xr:uid="{32773799-C0F9-45BF-B04F-556CADCFE816}"/>
    <cellStyle name="Normal 27_April '09 Daily Production Reportnew" xfId="1477" xr:uid="{2505B6C6-B714-4168-B444-F41D5018E83D}"/>
    <cellStyle name="Normal 28" xfId="1478" xr:uid="{6F7A96A6-69D3-4135-87D9-71D49E3CD205}"/>
    <cellStyle name="Normal 29" xfId="1479" xr:uid="{4C86CE33-1D0F-44E1-B116-BD123B3AE2BE}"/>
    <cellStyle name="Normal 3" xfId="179" xr:uid="{76CD408D-BAA4-48A4-A200-EF75ADDE9897}"/>
    <cellStyle name="Normal 3 10" xfId="1481" xr:uid="{8C7450FD-BBE2-4A05-A3EB-AB00C6A2F2E2}"/>
    <cellStyle name="Normal 3 11" xfId="1482" xr:uid="{9F7F4EC4-C63A-4F02-807D-E395DF9ECE21}"/>
    <cellStyle name="Normal 3 12" xfId="1483" xr:uid="{A338D43B-E17D-4495-B64F-D26EEFF2FED1}"/>
    <cellStyle name="Normal 3 13" xfId="1484" xr:uid="{C8172F1A-B183-4853-889B-D9BCFBA3A622}"/>
    <cellStyle name="Normal 3 14" xfId="1485" xr:uid="{2FD0127F-9DC7-4591-BA5A-08F5036FF4CC}"/>
    <cellStyle name="Normal 3 15" xfId="1486" xr:uid="{D3BEE574-F436-4892-AC87-BA87E193A8C1}"/>
    <cellStyle name="Normal 3 16" xfId="1487" xr:uid="{FB4FA4E7-F51D-437A-ABA1-9A1C203FD605}"/>
    <cellStyle name="Normal 3 17" xfId="1488" xr:uid="{91EA0217-5DDF-4CE4-A084-C85ACD45D278}"/>
    <cellStyle name="Normal 3 18" xfId="1489" xr:uid="{57A41F1B-FD46-46E1-B809-8F0D5C1963A4}"/>
    <cellStyle name="Normal 3 19" xfId="1480" xr:uid="{B4FEAA38-51D5-42DC-9043-E4F24BAE04A0}"/>
    <cellStyle name="Normal 3 19 2" xfId="1827" xr:uid="{BEACC4AC-E18A-43AE-89BA-EE67C8FD4E69}"/>
    <cellStyle name="Normal 3 19 2 2" xfId="2485" xr:uid="{9DD00F08-7748-47F2-997F-0AD21B7E96C5}"/>
    <cellStyle name="Normal 3 19 2 3" xfId="2304" xr:uid="{B71FF85A-8437-48D1-9D30-86170C0B276E}"/>
    <cellStyle name="Normal 3 19 3" xfId="1855" xr:uid="{6EAF73B9-BEEE-4251-AA60-3CBD75590FE0}"/>
    <cellStyle name="Normal 3 19 3 2" xfId="2507" xr:uid="{A3CD0F8B-3C91-4A52-BE24-A12B550E4A6D}"/>
    <cellStyle name="Normal 3 19 3 3" xfId="2323" xr:uid="{CE6B2526-5FC8-4C3F-9F56-B135C7724ACF}"/>
    <cellStyle name="Normal 3 19 4" xfId="1881" xr:uid="{77566161-6134-484C-82CD-175901EA4F05}"/>
    <cellStyle name="Normal 3 19 4 2" xfId="2531" xr:uid="{FFBFD8EF-10FE-476D-90C1-8B8C6E38A033}"/>
    <cellStyle name="Normal 3 19 4 3" xfId="2346" xr:uid="{40EEFF9F-A7BE-40EF-A6C2-12AA0F4CAD7C}"/>
    <cellStyle name="Normal 3 19 5" xfId="2400" xr:uid="{0B62FBD8-F5BF-42BE-89FC-C823BCA57240}"/>
    <cellStyle name="Normal 3 19 6" xfId="2263" xr:uid="{21647908-02BF-49E5-AD3F-6F75748810B4}"/>
    <cellStyle name="Normal 3 2" xfId="1490" xr:uid="{49413365-D7FF-4AA1-B0EE-C0E50A360761}"/>
    <cellStyle name="Normal 3 2 2" xfId="1491" xr:uid="{59B5C125-2588-44A5-8B40-C12D3493A58B}"/>
    <cellStyle name="Normal 3 3" xfId="1492" xr:uid="{1206B68F-6C0D-41F8-BA0D-70FB7D17189E}"/>
    <cellStyle name="Normal 3 4" xfId="1493" xr:uid="{01C7F1F6-B947-41DD-BAC3-1729FC954835}"/>
    <cellStyle name="Normal 3 5" xfId="1494" xr:uid="{436C777D-EAC6-409A-87C4-B5FE1357C4E3}"/>
    <cellStyle name="Normal 3 6" xfId="1495" xr:uid="{AE61463E-D66F-4E6A-A9AE-4C3A7264AF6A}"/>
    <cellStyle name="Normal 3 7" xfId="1496" xr:uid="{4743ECAD-A0BF-481B-AE58-1882E65ABA7B}"/>
    <cellStyle name="Normal 3 8" xfId="1497" xr:uid="{0C6C14F7-2961-4B77-BBD1-945C9C40EE96}"/>
    <cellStyle name="Normal 3 9" xfId="1498" xr:uid="{90058380-6079-484D-B5D7-5FD7A933BDB7}"/>
    <cellStyle name="Normal 3_Quality Main SMT Line" xfId="1499" xr:uid="{F90618F3-474C-4CB7-BCAB-722FF92A0FA4}"/>
    <cellStyle name="Normal 30" xfId="1500" xr:uid="{8256A946-B9DC-4FCD-A0A5-1563BBF3BECF}"/>
    <cellStyle name="Normal 31" xfId="1501" xr:uid="{24E3BD65-EF5E-44D2-A75F-CE0A9CBC7A20}"/>
    <cellStyle name="Normal 32" xfId="1502" xr:uid="{A3D38D63-5A29-4BB7-A66B-86E8B30BDA41}"/>
    <cellStyle name="Normal 33" xfId="1503" xr:uid="{0ED41A4D-9864-4356-A5EA-E077DCC65D76}"/>
    <cellStyle name="Normal 34" xfId="1504" xr:uid="{3AE60F3B-EA5D-443D-B801-830538197AAF}"/>
    <cellStyle name="Normal 35" xfId="1505" xr:uid="{DAEBB664-92A0-4827-A3F1-AAE908478D66}"/>
    <cellStyle name="Normal 36" xfId="1506" xr:uid="{1C7410CA-4F90-42BF-9713-EF8D453D6A53}"/>
    <cellStyle name="Normal 37" xfId="1507" xr:uid="{34DE9BAA-DD02-4A20-AAD0-71F84B092298}"/>
    <cellStyle name="Normal 38" xfId="1508" xr:uid="{635FD1EE-D70B-4D9E-9851-891DF1C0B1FC}"/>
    <cellStyle name="Normal 39" xfId="1509" xr:uid="{1FB9A365-7D20-4FEE-A64B-C25451C7FEBB}"/>
    <cellStyle name="Normal 4" xfId="1510" xr:uid="{891D6F24-565F-4EB7-9408-8A3AC49F519A}"/>
    <cellStyle name="Normal 4 10" xfId="1511" xr:uid="{9603C776-EDED-410D-B5F2-18F42CCA9E04}"/>
    <cellStyle name="Normal 4 2" xfId="1512" xr:uid="{00D0F8B3-69F5-4F56-A0E5-0E0177CC438B}"/>
    <cellStyle name="Normal 4 2 2" xfId="1513" xr:uid="{E66C0264-EF26-403C-B7C0-A164A8221938}"/>
    <cellStyle name="Normal 4 2 3" xfId="1514" xr:uid="{6A82FD2E-E6BB-44CA-B52D-DAD46D6C6D4E}"/>
    <cellStyle name="Normal 4 3" xfId="1515" xr:uid="{7DFEE634-3CC9-4F07-8101-3580B3974516}"/>
    <cellStyle name="Normal 4 4" xfId="1516" xr:uid="{253DC2EA-9D50-49F5-BB75-B931FCA4AAFF}"/>
    <cellStyle name="Normal 4 5" xfId="1517" xr:uid="{FF927F36-3E95-45CE-A1F0-73DB5945B7D4}"/>
    <cellStyle name="Normal 4 6" xfId="1518" xr:uid="{5935D9D5-6A8C-427E-885D-384E77BE2F63}"/>
    <cellStyle name="Normal 4 7" xfId="1519" xr:uid="{21F0BCE3-7BE0-4632-A0B3-0BBEBEF598FB}"/>
    <cellStyle name="Normal 4 8" xfId="1520" xr:uid="{171BB222-C9BF-4E6F-8440-B7875E50AE38}"/>
    <cellStyle name="Normal 4 9" xfId="1521" xr:uid="{DA60A09B-351A-4839-B5E7-96066FB6FD92}"/>
    <cellStyle name="Normal 4_Daily production report (agustus 09)" xfId="1522" xr:uid="{B6A1973D-BD89-4311-BEF0-9A7D19AB7106}"/>
    <cellStyle name="Normal 40" xfId="1523" xr:uid="{D70A758C-6595-497C-8952-D9DE6953D017}"/>
    <cellStyle name="Normal 41" xfId="1524" xr:uid="{F4ED75E1-09FA-4892-8244-62FAD7B967A1}"/>
    <cellStyle name="Normal 42" xfId="1525" xr:uid="{D527B8E3-C698-480D-9C28-563EE4CA7E56}"/>
    <cellStyle name="Normal 43" xfId="1526" xr:uid="{7CC1796E-81D0-4C6E-AF15-A942AD74CDBF}"/>
    <cellStyle name="Normal 44" xfId="1527" xr:uid="{A3AE690E-FA51-4965-BDEE-22D4D420ED62}"/>
    <cellStyle name="Normal 45" xfId="1528" xr:uid="{B7AA471D-4D5F-4F4E-9EEE-98B64503CB32}"/>
    <cellStyle name="Normal 46" xfId="1529" xr:uid="{B6AEFEF3-5BC8-42F0-84EE-3BC6923DE7A2}"/>
    <cellStyle name="Normal 46 2" xfId="1828" xr:uid="{A860D45A-67F4-4E3C-AF5C-F3DCC35883B2}"/>
    <cellStyle name="Normal 46 2 2" xfId="2486" xr:uid="{96AE7BEA-E4E7-4BCC-8EF6-F9B7A66EC1C6}"/>
    <cellStyle name="Normal 46 2 3" xfId="2305" xr:uid="{FF5B2F3E-20FF-4EB8-BB93-EAD8AB980846}"/>
    <cellStyle name="Normal 46 3" xfId="1856" xr:uid="{52B0B44A-96D2-4CFA-8146-40028ABE5108}"/>
    <cellStyle name="Normal 46 3 2" xfId="2508" xr:uid="{26EA0BB1-4BC7-4448-B085-B3C2C1244A63}"/>
    <cellStyle name="Normal 46 3 3" xfId="2324" xr:uid="{882417AB-D261-4F0C-A2C0-AD3E5B69837F}"/>
    <cellStyle name="Normal 46 4" xfId="1882" xr:uid="{BD35F01A-E4DB-467D-897E-79EF201F2663}"/>
    <cellStyle name="Normal 46 4 2" xfId="2532" xr:uid="{B75E297F-43AF-4541-A06E-FE657C51BD57}"/>
    <cellStyle name="Normal 46 4 3" xfId="2347" xr:uid="{F2A8F69D-D427-43B4-8CB8-5AB4BBDF0557}"/>
    <cellStyle name="Normal 46 5" xfId="2401" xr:uid="{AB1DFB00-1394-4D4B-BF08-25A569772817}"/>
    <cellStyle name="Normal 46 6" xfId="2264" xr:uid="{0A598509-6FB4-47CC-BB37-7B830C3FAE9F}"/>
    <cellStyle name="Normal 47" xfId="1530" xr:uid="{0C3C2A80-DA3C-4272-BF3E-DEF180C474E3}"/>
    <cellStyle name="Normal 47 2" xfId="1829" xr:uid="{1E84D5B8-4591-4D9B-B0EE-4F2A8A3A1C6D}"/>
    <cellStyle name="Normal 47 2 2" xfId="2487" xr:uid="{228227E9-D39A-43E7-B790-23E6D474DD3A}"/>
    <cellStyle name="Normal 47 2 3" xfId="2306" xr:uid="{66468B20-7F97-44F5-945A-CD5BE6DE6BB1}"/>
    <cellStyle name="Normal 47 3" xfId="1857" xr:uid="{B067900C-3BA4-4F69-B17B-D1E47F5A5423}"/>
    <cellStyle name="Normal 47 3 2" xfId="2509" xr:uid="{B2FCD79C-6959-4E3A-B017-9466E9AB6AE6}"/>
    <cellStyle name="Normal 47 3 3" xfId="2325" xr:uid="{C4B6191B-5599-49CC-B0DC-D7E600E59C32}"/>
    <cellStyle name="Normal 47 4" xfId="1883" xr:uid="{0B13ED56-8AD0-48D9-A3CE-AD1C10C6F40C}"/>
    <cellStyle name="Normal 47 4 2" xfId="2533" xr:uid="{316EAD14-9BEC-45D8-A369-1366F60DCDFE}"/>
    <cellStyle name="Normal 47 4 3" xfId="2348" xr:uid="{1A114740-58F2-4561-8CD2-B4E2E138D76D}"/>
    <cellStyle name="Normal 47 5" xfId="2402" xr:uid="{762CA689-D5CB-46F4-87FD-CC9CB20B49E8}"/>
    <cellStyle name="Normal 47 6" xfId="2265" xr:uid="{861BA9DF-80BC-4860-A955-A7E395D05782}"/>
    <cellStyle name="Normal 48" xfId="1531" xr:uid="{FDAFEC36-2C18-4B88-8704-BF46913C2E69}"/>
    <cellStyle name="Normal 48 2" xfId="1830" xr:uid="{EFEAA635-174E-4840-B29C-5BDB0AA8CB12}"/>
    <cellStyle name="Normal 48 2 2" xfId="2488" xr:uid="{F1269D88-C761-41E3-9BCF-04D098341691}"/>
    <cellStyle name="Normal 48 2 3" xfId="2307" xr:uid="{4FD190AC-5C37-45B5-93B3-A5A84B93A733}"/>
    <cellStyle name="Normal 48 3" xfId="1858" xr:uid="{067E1D1B-5FB3-450C-9A42-F1E3E72204C9}"/>
    <cellStyle name="Normal 48 3 2" xfId="2510" xr:uid="{C2BDA5B9-9C4D-41B6-8A51-941062237605}"/>
    <cellStyle name="Normal 48 3 3" xfId="2326" xr:uid="{86BD3B3D-EF0B-415F-9833-F1FBCB57FFD4}"/>
    <cellStyle name="Normal 48 4" xfId="1884" xr:uid="{08BABB20-5042-45ED-B9C7-310742318650}"/>
    <cellStyle name="Normal 48 4 2" xfId="2534" xr:uid="{B21B8339-BAEC-4115-88EF-D2BB5F643759}"/>
    <cellStyle name="Normal 48 4 3" xfId="2349" xr:uid="{8A91A7BB-9732-4819-83D0-E5FFE86EBDB3}"/>
    <cellStyle name="Normal 48 5" xfId="2403" xr:uid="{2B900668-4B8A-4D93-BD29-315A87D2F5FD}"/>
    <cellStyle name="Normal 48 6" xfId="2266" xr:uid="{A25B4B12-B08D-43F7-97C2-4207757090B0}"/>
    <cellStyle name="Normal 49" xfId="1532" xr:uid="{737D2F98-52B3-489C-9F58-1A1457F84F0C}"/>
    <cellStyle name="Normal 49 2" xfId="1831" xr:uid="{205D49D1-26E6-4ABE-8B2B-664B91342421}"/>
    <cellStyle name="Normal 49 2 2" xfId="2489" xr:uid="{87C7D17E-7DFE-462B-A7BD-0BA37B40A946}"/>
    <cellStyle name="Normal 49 2 3" xfId="2308" xr:uid="{5BF2C3DA-7E2E-4516-8E47-BDE7E9B6A1B3}"/>
    <cellStyle name="Normal 49 3" xfId="1859" xr:uid="{B245A5EA-918D-43D4-B82C-DB23A405DD2B}"/>
    <cellStyle name="Normal 49 3 2" xfId="2511" xr:uid="{4DEB9C40-5D76-46B7-B59A-541907746FDA}"/>
    <cellStyle name="Normal 49 3 3" xfId="2327" xr:uid="{1B7EBA3D-35EF-40A2-8648-F0C8CDC51187}"/>
    <cellStyle name="Normal 49 4" xfId="1885" xr:uid="{8E599AE3-EAAD-437A-BB21-8DB5937AE9A6}"/>
    <cellStyle name="Normal 49 4 2" xfId="2535" xr:uid="{77CA2F97-1805-494C-AAC9-ADB56761F94C}"/>
    <cellStyle name="Normal 49 4 3" xfId="2350" xr:uid="{16649CA0-0478-4FBE-B0D7-E91337AEABC8}"/>
    <cellStyle name="Normal 49 5" xfId="2404" xr:uid="{80391DB9-E97F-4B7F-9282-8960B2F3E7ED}"/>
    <cellStyle name="Normal 49 6" xfId="2267" xr:uid="{D78E4B9D-4277-4101-B25B-2F9859E0A268}"/>
    <cellStyle name="Normal 5" xfId="1533" xr:uid="{A97BF821-8B78-4E93-8078-7D9A4C633460}"/>
    <cellStyle name="Normal 5 2" xfId="1534" xr:uid="{63E78E7F-2F06-4112-B737-0A3032E58054}"/>
    <cellStyle name="Normal 5 3" xfId="1535" xr:uid="{C3591B51-0E17-4BD5-906F-50924796CAAC}"/>
    <cellStyle name="Normal 5 4" xfId="1536" xr:uid="{098B8B87-F393-4F2C-9B1C-83503E437CD9}"/>
    <cellStyle name="Normal 5_Daily production report (agustus 09)" xfId="1537" xr:uid="{4443C72C-F0FC-4952-A9B6-CBF0C07E3E95}"/>
    <cellStyle name="Normal 50" xfId="1538" xr:uid="{1E409B76-F5E3-45C0-8365-7D3A2932405D}"/>
    <cellStyle name="Normal 51" xfId="1539" xr:uid="{4C34BA4F-7E2D-45AF-B2EB-A4392A1416B6}"/>
    <cellStyle name="Normal 52" xfId="229" xr:uid="{2660033F-991A-4138-AB76-F874C5ACA21B}"/>
    <cellStyle name="Normal 53" xfId="94" xr:uid="{C98C28EC-6AF0-44D8-B310-9617487AFD33}"/>
    <cellStyle name="Normal 53 2" xfId="2357" xr:uid="{D945394A-BE25-42EE-B942-2766729D41E1}"/>
    <cellStyle name="Normal 53 3" xfId="2133" xr:uid="{DF2397B1-A9AF-4A6C-A8A2-C72B9D4DFA3E}"/>
    <cellStyle name="Normal 54" xfId="1770" xr:uid="{2327B12B-B8CB-479F-A05C-4B72B0BC0BD6}"/>
    <cellStyle name="Normal 54 2" xfId="2463" xr:uid="{7F05AF94-3A13-45E0-9E03-4B2F66B96764}"/>
    <cellStyle name="Normal 54 3" xfId="2284" xr:uid="{AD196BF3-F231-4084-B6E8-FF2AFDD8D366}"/>
    <cellStyle name="Normal 55" xfId="1779" xr:uid="{C3E3EB0E-6C2C-4F53-A421-A28728FB23AD}"/>
    <cellStyle name="Normal 55 2" xfId="2466" xr:uid="{38E400CC-E2A3-4F96-B888-E89766A3B4D4}"/>
    <cellStyle name="Normal 55 3" xfId="2287" xr:uid="{9E73914F-A345-43A6-87BE-81169E5FD5D0}"/>
    <cellStyle name="Normal 56" xfId="1781" xr:uid="{98B87334-336E-44D6-B0B5-A67011D2AB8E}"/>
    <cellStyle name="Normal 56 2" xfId="2468" xr:uid="{597738DB-485D-4D46-A736-AD523BFAF5D7}"/>
    <cellStyle name="Normal 56 3" xfId="2289" xr:uid="{B1B3255C-E623-4F0D-A990-7DF31FB8222F}"/>
    <cellStyle name="Normal 57" xfId="1782" xr:uid="{092766C9-005C-4035-B251-E4106D359306}"/>
    <cellStyle name="Normal 58" xfId="1809" xr:uid="{F4708BAA-4941-48CF-85DD-58FDCC61825C}"/>
    <cellStyle name="Normal 59" xfId="1812" xr:uid="{31C5273D-568A-4A33-8311-444C9EE17285}"/>
    <cellStyle name="Normal 59 2" xfId="2472" xr:uid="{179EF501-A08D-43BA-B473-E115191DFE05}"/>
    <cellStyle name="Normal 59 3" xfId="2292" xr:uid="{D794465C-DD1F-4687-9BAE-276418054A8F}"/>
    <cellStyle name="Normal 6" xfId="1540" xr:uid="{75AD9398-9045-420E-94F9-5B31211522FC}"/>
    <cellStyle name="Normal 6 10" xfId="2405" xr:uid="{2F49EBDE-6661-4DB3-A2E2-9923FD82C8C3}"/>
    <cellStyle name="Normal 6 11" xfId="2268" xr:uid="{C7ECCC81-AEE4-4A3E-9765-3D55760EC280}"/>
    <cellStyle name="Normal 6 2" xfId="1541" xr:uid="{D49B0B33-EEEE-4AC7-A9E6-6BF0A57E2381}"/>
    <cellStyle name="Normal 6 2 2" xfId="1542" xr:uid="{B1EE0F72-0D96-41FA-9769-530D28F627F6}"/>
    <cellStyle name="Normal 6 3" xfId="1543" xr:uid="{FEEC5285-FAC8-4D18-9096-CCF00E576163}"/>
    <cellStyle name="Normal 6 4" xfId="1544" xr:uid="{9C173E42-B295-4FD3-B7FF-4C40AC618C5E}"/>
    <cellStyle name="Normal 6 5" xfId="1545" xr:uid="{5D5ED7B5-9343-4354-846B-B1AFC9C6081B}"/>
    <cellStyle name="Normal 6 6" xfId="1546" xr:uid="{C5F56885-7EAB-49D3-9D31-7D2EF637DB5D}"/>
    <cellStyle name="Normal 6 7" xfId="1832" xr:uid="{0F8C761E-7D93-4C83-A713-86CA7CDC7109}"/>
    <cellStyle name="Normal 6 7 2" xfId="2490" xr:uid="{B8D77914-38D1-4219-9B43-4C60AE2E3909}"/>
    <cellStyle name="Normal 6 7 3" xfId="2309" xr:uid="{E17A73A1-9BFA-43CD-9200-C47687DC6CAE}"/>
    <cellStyle name="Normal 6 8" xfId="1860" xr:uid="{B6034868-6410-40A2-A62D-C2FB5B086EAC}"/>
    <cellStyle name="Normal 6 8 2" xfId="2512" xr:uid="{B7624EA7-5E82-495E-9A57-7C8383A067E9}"/>
    <cellStyle name="Normal 6 8 3" xfId="2328" xr:uid="{D414BB4E-65FD-42AD-A139-000D57B85BAB}"/>
    <cellStyle name="Normal 6 9" xfId="1886" xr:uid="{C126AE9F-C200-447E-91CF-90CDDA5C5FDA}"/>
    <cellStyle name="Normal 6 9 2" xfId="2536" xr:uid="{2C71A2B9-594D-44A7-B124-0DEB8978F89F}"/>
    <cellStyle name="Normal 6 9 3" xfId="2351" xr:uid="{B1774391-DCD6-4C68-B183-42ED51E5E55F}"/>
    <cellStyle name="Normal 6_Daily production report (agustus 09)" xfId="1547" xr:uid="{FB1A3106-09BE-499C-9305-3D296544ACF7}"/>
    <cellStyle name="Normal 60" xfId="1814" xr:uid="{399EE63F-D35C-42A5-AD97-CF7720F1B4B3}"/>
    <cellStyle name="Normal 61" xfId="1817" xr:uid="{0313B05D-E964-4ADC-8DAC-ABA0812BF99C}"/>
    <cellStyle name="Normal 61 2" xfId="2475" xr:uid="{E7A2F7FF-556B-4592-8317-28F3C67FC31F}"/>
    <cellStyle name="Normal 61 3" xfId="2294" xr:uid="{9DB8A798-7541-4779-8337-5368F4636DEC}"/>
    <cellStyle name="Normal 62" xfId="1838" xr:uid="{5C897382-9130-452A-8568-A18BC61670F9}"/>
    <cellStyle name="Normal 63" xfId="1839" xr:uid="{49068FF0-B79A-40A5-A6AA-985B2AA0E0BF}"/>
    <cellStyle name="Normal 64" xfId="1842" xr:uid="{112FDA79-E2B4-43DB-B880-F9BFE0B5641D}"/>
    <cellStyle name="Normal 65" xfId="1845" xr:uid="{7FD1E57E-E91B-4126-988B-5A6C2F473685}"/>
    <cellStyle name="Normal 65 2" xfId="2497" xr:uid="{9688AFD6-1219-4423-ACA9-534CB5104E14}"/>
    <cellStyle name="Normal 65 3" xfId="2313" xr:uid="{8A0C99CE-111D-4622-815D-92759F6ABA4E}"/>
    <cellStyle name="Normal 66" xfId="1865" xr:uid="{BD1052DB-5705-4D67-A8A5-12F5EE47AED3}"/>
    <cellStyle name="Normal 66 2" xfId="2517" xr:uid="{A0BBE932-A1E6-46F5-82A2-26F63FE142B6}"/>
    <cellStyle name="Normal 66 3" xfId="2333" xr:uid="{14883705-7555-4A33-BF60-E2214191BC53}"/>
    <cellStyle name="Normal 67" xfId="1866" xr:uid="{6898D6C6-AE85-4C30-ACB1-E6B979200C87}"/>
    <cellStyle name="Normal 68" xfId="1869" xr:uid="{FD9D1655-990E-477F-88F8-4EE245E06C94}"/>
    <cellStyle name="Normal 68 2" xfId="2519" xr:uid="{C537CE34-A4C8-4794-9E25-4CE1178DB4C6}"/>
    <cellStyle name="Normal 68 3" xfId="2334" xr:uid="{8B19A802-1913-4AAA-9E8E-B0663270B613}"/>
    <cellStyle name="Normal 69" xfId="1871" xr:uid="{18B994A8-FBA3-46EE-8814-9E663B3CF89D}"/>
    <cellStyle name="Normal 69 2" xfId="2521" xr:uid="{4A9F8140-7DE4-407E-8602-2844B3DA7483}"/>
    <cellStyle name="Normal 69 3" xfId="2336" xr:uid="{7FD5C74E-05DD-4570-BB37-D7BD481F92A1}"/>
    <cellStyle name="Normal 7" xfId="1548" xr:uid="{F1F3A7AC-6B3B-4628-A989-8344425E76C7}"/>
    <cellStyle name="Normal 7 2" xfId="1549" xr:uid="{2407EEB5-6403-4C4C-8418-FB619B94D0B9}"/>
    <cellStyle name="Normal 7 3" xfId="1550" xr:uid="{04A54C32-80F2-416E-B9A9-AFED89B1EA77}"/>
    <cellStyle name="Normal 7 4" xfId="1833" xr:uid="{D5D18E1C-83C2-4C7F-A2CF-15D8DFA6EE76}"/>
    <cellStyle name="Normal 7 4 2" xfId="2491" xr:uid="{5DD87909-67D5-4EC9-B934-58FAADCA3389}"/>
    <cellStyle name="Normal 7 4 3" xfId="2310" xr:uid="{7DFD5F88-8D52-4296-AA42-53CDFC796186}"/>
    <cellStyle name="Normal 7 5" xfId="1861" xr:uid="{34CAC07A-FF95-43C4-8838-9F8761608EF8}"/>
    <cellStyle name="Normal 7 5 2" xfId="2513" xr:uid="{EB437FCC-636A-4233-BAFA-E07499368F3B}"/>
    <cellStyle name="Normal 7 5 3" xfId="2329" xr:uid="{C0929B40-735E-414B-976D-41C6436FE2D3}"/>
    <cellStyle name="Normal 7 6" xfId="1887" xr:uid="{FCF3523E-02B6-43C3-8221-B12CE9DAE02F}"/>
    <cellStyle name="Normal 7 6 2" xfId="2537" xr:uid="{9B71DEDF-F057-41FD-B413-28B5531086FF}"/>
    <cellStyle name="Normal 7 6 3" xfId="2352" xr:uid="{1DE2FB8A-58FB-4D80-96A6-BAE55D1C5CEA}"/>
    <cellStyle name="Normal 7 7" xfId="2406" xr:uid="{66B8A29D-2FC8-41CD-A359-8983A4776FE3}"/>
    <cellStyle name="Normal 7 8" xfId="2269" xr:uid="{6F74A2CB-3566-4447-9780-0E3932B48AD3}"/>
    <cellStyle name="Normal 7_Daily production report (agustus 09)" xfId="1551" xr:uid="{EE3D81CA-6D28-4C9B-97EC-50D35D284972}"/>
    <cellStyle name="Normal 70" xfId="1890" xr:uid="{17E25641-FC6B-45FE-AF5E-11583F526241}"/>
    <cellStyle name="Normal 71" xfId="1893" xr:uid="{8B32F278-3BD1-4228-A082-07DE3113E801}"/>
    <cellStyle name="Normal 71 2" xfId="2541" xr:uid="{2673DA92-52E9-46AD-9823-3690C854EC91}"/>
    <cellStyle name="Normal 71 3" xfId="2355" xr:uid="{19D91BF9-1445-434E-803E-9021F08D9284}"/>
    <cellStyle name="Normal 8" xfId="1552" xr:uid="{CF483034-1BE0-4408-8588-1A248D22C9E8}"/>
    <cellStyle name="Normal 8 10" xfId="2407" xr:uid="{98A1AAD8-8510-49DB-849F-E8F5D7CFBBB3}"/>
    <cellStyle name="Normal 8 11" xfId="2270" xr:uid="{3A1605AA-D7D6-4572-9F0E-000267356DFA}"/>
    <cellStyle name="Normal 8 2" xfId="1553" xr:uid="{B58D42C1-C451-4206-AF85-2B91F6451160}"/>
    <cellStyle name="Normal 8 2 2" xfId="1554" xr:uid="{86E39511-E655-4E04-8442-5D8A4C7CA160}"/>
    <cellStyle name="Normal 8 3" xfId="1555" xr:uid="{171D9775-ADB5-41C9-9798-E4E13E286AAB}"/>
    <cellStyle name="Normal 8 4" xfId="1556" xr:uid="{4AA395FA-E449-4973-BF7A-E07E35210CD8}"/>
    <cellStyle name="Normal 8 5" xfId="1557" xr:uid="{75A82084-9124-4FA0-87DD-347859BF55E1}"/>
    <cellStyle name="Normal 8 6" xfId="1558" xr:uid="{561B9C84-472A-41E8-85D5-112CDE462A23}"/>
    <cellStyle name="Normal 8 7" xfId="1834" xr:uid="{FB8E2171-71E5-47E1-8784-67D3096F3F99}"/>
    <cellStyle name="Normal 8 7 2" xfId="2492" xr:uid="{39922501-833F-4E35-8F1C-C9041C0FF120}"/>
    <cellStyle name="Normal 8 7 3" xfId="2311" xr:uid="{38F8912E-27BF-4E50-B038-FD8F8A4DCDC2}"/>
    <cellStyle name="Normal 8 8" xfId="1862" xr:uid="{2859DE30-2C6D-42B8-A046-EFE9C14B7266}"/>
    <cellStyle name="Normal 8 8 2" xfId="2514" xr:uid="{3EA6A1F9-F62D-4396-BE8D-307806AA0D98}"/>
    <cellStyle name="Normal 8 8 3" xfId="2330" xr:uid="{8BF2719B-1598-4DD7-B7E6-2B55C9986B2A}"/>
    <cellStyle name="Normal 8 9" xfId="1888" xr:uid="{8742325D-E9C3-4CA3-8229-498799B97B6E}"/>
    <cellStyle name="Normal 8 9 2" xfId="2538" xr:uid="{C8859F5F-0CC1-416B-ACCC-6A0FC2A4132E}"/>
    <cellStyle name="Normal 8 9 3" xfId="2353" xr:uid="{101CC44D-F186-4011-AE14-FB0A886AB368}"/>
    <cellStyle name="Normal 8_Daily production report (agustus 09)" xfId="1559" xr:uid="{7DADEFCF-5E71-41E1-BBC9-B529325BB24B}"/>
    <cellStyle name="Normal 9" xfId="1560" xr:uid="{700C21DF-937E-438A-AE9C-FF5B5F8C6659}"/>
    <cellStyle name="Normal 9 10" xfId="2408" xr:uid="{A7AF0717-C5F5-4DF6-AB59-D89D312828D3}"/>
    <cellStyle name="Normal 9 11" xfId="2271" xr:uid="{5E21F6EA-C113-4FEF-8A9F-1F6C7D79FF44}"/>
    <cellStyle name="Normal 9 2" xfId="1561" xr:uid="{043ACBA4-F95A-479B-AFEE-9AD0F86796AE}"/>
    <cellStyle name="Normal 9 3" xfId="1562" xr:uid="{CF7A6E87-7FE6-45FB-8524-E3100D5A37B7}"/>
    <cellStyle name="Normal 9 4" xfId="1563" xr:uid="{5C82274D-DAF1-477C-A5A4-DAEC401816D2}"/>
    <cellStyle name="Normal 9 5" xfId="1564" xr:uid="{81C7DD57-BDAF-4F90-9B5E-090D57CE4826}"/>
    <cellStyle name="Normal 9 6" xfId="1565" xr:uid="{CAC8F2EB-069F-4B62-B92A-2D12D8483AC9}"/>
    <cellStyle name="Normal 9 7" xfId="1835" xr:uid="{2AED5E04-0421-4FFB-9F78-7C2A5E809682}"/>
    <cellStyle name="Normal 9 7 2" xfId="2493" xr:uid="{9B956AE4-685A-4D7A-9FEE-6AA783131884}"/>
    <cellStyle name="Normal 9 7 3" xfId="2312" xr:uid="{169C0B6F-3E30-443B-840F-BC65368CF4DA}"/>
    <cellStyle name="Normal 9 8" xfId="1863" xr:uid="{81FC65E4-FA9B-4916-BE12-0330E72C126F}"/>
    <cellStyle name="Normal 9 8 2" xfId="2515" xr:uid="{BCE9D91C-A37F-4483-9503-8FF0D0865C53}"/>
    <cellStyle name="Normal 9 8 3" xfId="2331" xr:uid="{E5294ADE-A781-4DF8-A1AD-A0F2C50270CC}"/>
    <cellStyle name="Normal 9 9" xfId="1889" xr:uid="{7EE66E2A-F057-4090-9FD3-70BCCDC1E828}"/>
    <cellStyle name="Normal 9 9 2" xfId="2539" xr:uid="{6B7479AC-5598-4022-94F3-E370AA6F5B43}"/>
    <cellStyle name="Normal 9 9 3" xfId="2354" xr:uid="{FE18BD7D-C1BD-48CA-9A9E-B320DF4F5DEA}"/>
    <cellStyle name="Normal 9_Daily production report (agustus 09)" xfId="1566" xr:uid="{066A8726-F6CB-41F7-A911-431D34B66076}"/>
    <cellStyle name="Normal_Plan Forecast April - December 2008" xfId="82" xr:uid="{00000000-0005-0000-0000-000023000000}"/>
    <cellStyle name="Note 10" xfId="1567" xr:uid="{69AE5ECA-7F3A-4F48-89B8-C915439FF3D8}"/>
    <cellStyle name="Note 10 2" xfId="2024" xr:uid="{5ADC8283-2514-41E6-8070-734AA18F507E}"/>
    <cellStyle name="Note 10 2 2" xfId="2593" xr:uid="{8F9CF97A-864B-4D3C-A4A6-D13278562197}"/>
    <cellStyle name="Note 10 2 3" xfId="2882" xr:uid="{474AB87E-EFF1-4402-B12F-8710B805773E}"/>
    <cellStyle name="Note 10 3" xfId="1984" xr:uid="{B3ECA2F8-8486-4AE3-BC7F-D3EF2CA6156E}"/>
    <cellStyle name="Note 10 3 2" xfId="2842" xr:uid="{437D6D40-8B30-4E29-B75C-EBD740B995EB}"/>
    <cellStyle name="Note 10 4" xfId="2409" xr:uid="{90F9F5F7-1C86-414D-99C6-8014A739A005}"/>
    <cellStyle name="Note 10 4 2" xfId="2691" xr:uid="{7E07D00C-9847-4D44-A356-27C8947DDC17}"/>
    <cellStyle name="Note 10 5" xfId="2236" xr:uid="{DC4D00BE-023A-4DE1-814D-9B62FA780EDE}"/>
    <cellStyle name="Note 11" xfId="1568" xr:uid="{2C0E7DEF-CF2B-41F6-B2B3-C6F38AE6DE7D}"/>
    <cellStyle name="Note 11 2" xfId="2025" xr:uid="{83FAC467-21BB-419A-9B53-95455BF92692}"/>
    <cellStyle name="Note 11 2 2" xfId="2594" xr:uid="{E5DA4902-03FF-4D88-A19D-49DCFE60CF41}"/>
    <cellStyle name="Note 11 2 3" xfId="2883" xr:uid="{53460807-A450-4625-8028-289419AF0758}"/>
    <cellStyle name="Note 11 3" xfId="1983" xr:uid="{54364BF6-8FFF-40CD-B24F-D99E2251C7CE}"/>
    <cellStyle name="Note 11 3 2" xfId="2841" xr:uid="{565E6D13-6F8F-45E2-85FE-766EAF685182}"/>
    <cellStyle name="Note 11 4" xfId="2410" xr:uid="{206598C6-AFEE-4AA4-BBAD-9A14EDD0A580}"/>
    <cellStyle name="Note 11 4 2" xfId="2692" xr:uid="{123DA413-9C27-4DE1-B012-E3F8F7E67689}"/>
    <cellStyle name="Note 11 5" xfId="2235" xr:uid="{9878EFC8-1E5E-452D-A41F-E305CCE24F5B}"/>
    <cellStyle name="Note 12" xfId="1569" xr:uid="{992DFF08-0DA4-40C6-998D-5B830D78F8DA}"/>
    <cellStyle name="Note 12 2" xfId="2026" xr:uid="{B01C73CD-6844-4E0A-9428-094072D1F417}"/>
    <cellStyle name="Note 12 2 2" xfId="2595" xr:uid="{632165C4-9219-49B6-BFD5-A9AC6B4FEAB8}"/>
    <cellStyle name="Note 12 2 3" xfId="2884" xr:uid="{3D226C28-DF9D-4046-8882-126BD00A64F6}"/>
    <cellStyle name="Note 12 3" xfId="2120" xr:uid="{75127BE7-776A-4E65-8540-B41F59C52DA1}"/>
    <cellStyle name="Note 12 3 2" xfId="2978" xr:uid="{7D040B2C-D099-42AA-8FBA-93C1A81334B3}"/>
    <cellStyle name="Note 12 4" xfId="2411" xr:uid="{EAD789C5-C75C-45D7-82D6-FFCEC5FE7BC3}"/>
    <cellStyle name="Note 12 4 2" xfId="2693" xr:uid="{081104F3-481F-44D5-B8FD-11477D2DAE8A}"/>
    <cellStyle name="Note 12 5" xfId="2234" xr:uid="{FC69985E-1F33-4C1B-8D81-EFA373723334}"/>
    <cellStyle name="Note 13" xfId="1570" xr:uid="{5896A1E0-E0AB-4662-AE2F-3BCC9CE5ABD8}"/>
    <cellStyle name="Note 13 2" xfId="2027" xr:uid="{EAAA4E05-E75F-4788-85E6-30611808B6C8}"/>
    <cellStyle name="Note 13 2 2" xfId="2596" xr:uid="{B15B3D3C-07BF-4155-AB53-AD53B788C6A3}"/>
    <cellStyle name="Note 13 2 3" xfId="2885" xr:uid="{A7525405-3EA6-4D81-BE1F-A229881C1AAB}"/>
    <cellStyle name="Note 13 3" xfId="2124" xr:uid="{207FB3B9-A0EA-4CE7-B35D-0FD04AE557B4}"/>
    <cellStyle name="Note 13 3 2" xfId="2982" xr:uid="{9ACAE0F7-EADD-408D-BD6D-A1295510E0B4}"/>
    <cellStyle name="Note 13 4" xfId="2412" xr:uid="{08E60154-58EE-4256-9265-BCAE27FAB090}"/>
    <cellStyle name="Note 13 4 2" xfId="2694" xr:uid="{115A7533-4F44-4E93-B9A7-38D2762E7F69}"/>
    <cellStyle name="Note 13 5" xfId="2233" xr:uid="{0EE906B2-3172-4E17-98F1-4A2206678663}"/>
    <cellStyle name="Note 14" xfId="1571" xr:uid="{D71EC3D7-ACBC-47EF-A8C7-9E5A32426F78}"/>
    <cellStyle name="Note 14 2" xfId="2028" xr:uid="{C51A33AB-60C9-4088-BAA2-04E312D74FE7}"/>
    <cellStyle name="Note 14 2 2" xfId="2597" xr:uid="{75607A95-651E-46AC-AA71-DEBEEF0A49E9}"/>
    <cellStyle name="Note 14 2 3" xfId="2886" xr:uid="{A5BD3E06-991B-4A36-BBFB-FED65E253370}"/>
    <cellStyle name="Note 14 3" xfId="2128" xr:uid="{2270DC20-DE28-4440-9815-1B210310855B}"/>
    <cellStyle name="Note 14 3 2" xfId="2986" xr:uid="{DE0B0FD4-71E2-4BE4-8CE0-ED5CA8C2305E}"/>
    <cellStyle name="Note 14 4" xfId="2413" xr:uid="{FB74BF38-FCA6-4BDF-8121-53E6DAAA2890}"/>
    <cellStyle name="Note 14 4 2" xfId="2695" xr:uid="{7111E342-8595-4BED-B4B7-935071A55DB8}"/>
    <cellStyle name="Note 14 5" xfId="2232" xr:uid="{24751D17-817C-4302-ADB9-B6BB73C0E6D9}"/>
    <cellStyle name="Note 15" xfId="1572" xr:uid="{CEF33B2E-EE64-4A1F-90DD-97EBC84326FF}"/>
    <cellStyle name="Note 15 2" xfId="2029" xr:uid="{A0A1EA6E-D8A2-4B01-BA4C-E0E5349AB8D2}"/>
    <cellStyle name="Note 15 2 2" xfId="2598" xr:uid="{E1A4D752-BDF4-497A-854E-79AAB2F6AA5F}"/>
    <cellStyle name="Note 15 2 3" xfId="2887" xr:uid="{C46C58DD-9634-46D7-8857-282343DD3376}"/>
    <cellStyle name="Note 15 3" xfId="1982" xr:uid="{BE7A0D44-D16D-4C20-84F8-D9D91B794737}"/>
    <cellStyle name="Note 15 3 2" xfId="2840" xr:uid="{3286F830-3158-4B31-BF65-9DA63C5C1467}"/>
    <cellStyle name="Note 15 4" xfId="2414" xr:uid="{4DFFA9F9-595D-4F50-9187-6980763F758A}"/>
    <cellStyle name="Note 15 4 2" xfId="2696" xr:uid="{51384E20-0185-49A2-8E69-46271332C73B}"/>
    <cellStyle name="Note 15 5" xfId="2231" xr:uid="{E6350CC5-FD66-4064-98B1-67E3620BAFB5}"/>
    <cellStyle name="Note 16" xfId="1573" xr:uid="{E58D8866-D622-4BEE-A3A7-07D339884DB9}"/>
    <cellStyle name="Note 16 2" xfId="2030" xr:uid="{EBB1729E-F9DA-44F9-9ECC-C72097BCA8E7}"/>
    <cellStyle name="Note 16 2 2" xfId="2599" xr:uid="{31836EB9-E7AE-4A9A-9920-0893654925E6}"/>
    <cellStyle name="Note 16 2 3" xfId="2888" xr:uid="{5B6F0160-9E33-451C-A211-225828BCD438}"/>
    <cellStyle name="Note 16 3" xfId="2023" xr:uid="{0BAC1479-A70A-4571-B3F8-6877D7DE8F71}"/>
    <cellStyle name="Note 16 3 2" xfId="2881" xr:uid="{947E2360-2E09-470C-B18F-535FF110369B}"/>
    <cellStyle name="Note 16 4" xfId="2415" xr:uid="{CF4CD40B-CD38-417D-B01A-9FF9D21DB202}"/>
    <cellStyle name="Note 16 4 2" xfId="2697" xr:uid="{AC7B177A-9B24-45F3-AF9D-63F50A402781}"/>
    <cellStyle name="Note 16 5" xfId="2230" xr:uid="{CA68E727-3A2B-4C13-A0A0-57A614A9B013}"/>
    <cellStyle name="Note 17" xfId="1574" xr:uid="{598ED3D3-44AD-41AB-90B0-0E760DC9D4DA}"/>
    <cellStyle name="Note 17 2" xfId="2031" xr:uid="{B056E297-0772-400B-A598-AEF5EF563311}"/>
    <cellStyle name="Note 17 2 2" xfId="2600" xr:uid="{839E3009-1634-4421-8F0C-76982F3216BB}"/>
    <cellStyle name="Note 17 2 3" xfId="2889" xr:uid="{25CB52DE-87F0-4F2A-930F-132C406D84B0}"/>
    <cellStyle name="Note 17 3" xfId="1980" xr:uid="{AD0EBB14-02DD-4338-9DCC-1CCBE43593ED}"/>
    <cellStyle name="Note 17 3 2" xfId="2838" xr:uid="{CE914693-3A03-4C44-8803-9B63EDE1FA27}"/>
    <cellStyle name="Note 17 4" xfId="2416" xr:uid="{43630A15-F1F4-414D-8C0F-2ABE81EAA6C3}"/>
    <cellStyle name="Note 17 4 2" xfId="2698" xr:uid="{AF0EE738-0C35-469A-BCD0-653C888A2642}"/>
    <cellStyle name="Note 17 5" xfId="2229" xr:uid="{3C67F7B1-C545-45AC-84A6-1E1B7B54927D}"/>
    <cellStyle name="Note 18" xfId="1575" xr:uid="{B0E9963C-2497-4672-82CE-E0833A0B8C9E}"/>
    <cellStyle name="Note 18 2" xfId="2032" xr:uid="{6125CFD0-228F-49C3-8CD2-E2BFD0FFA46C}"/>
    <cellStyle name="Note 18 2 2" xfId="2601" xr:uid="{41209441-A324-4EFE-9187-7D5AEA3C755E}"/>
    <cellStyle name="Note 18 2 3" xfId="2890" xr:uid="{A1C9F733-0F94-4F11-8391-30DC45F3EDA8}"/>
    <cellStyle name="Note 18 3" xfId="1979" xr:uid="{6EB8AC67-7AE4-48E2-A49E-1C23B78190FE}"/>
    <cellStyle name="Note 18 3 2" xfId="2837" xr:uid="{802CC825-792C-40C8-B24B-C0012AFE5196}"/>
    <cellStyle name="Note 18 4" xfId="2417" xr:uid="{8B570AF1-1036-4F82-A49B-2489DE29787B}"/>
    <cellStyle name="Note 18 4 2" xfId="2699" xr:uid="{D68F8C49-B05C-441B-8416-E26FDAA2CC81}"/>
    <cellStyle name="Note 18 5" xfId="2228" xr:uid="{4AE038EB-2E58-4FC4-BCF2-B1220B2219B3}"/>
    <cellStyle name="Note 19" xfId="1576" xr:uid="{AD2976F6-6776-4EF6-AB4D-DE0EC148DFAD}"/>
    <cellStyle name="Note 19 2" xfId="2033" xr:uid="{20979D5F-0725-4053-81E9-35C5773095C4}"/>
    <cellStyle name="Note 19 2 2" xfId="2602" xr:uid="{64DADA11-8A55-4406-8E08-F527671C888D}"/>
    <cellStyle name="Note 19 2 3" xfId="2891" xr:uid="{FDC13E92-F33D-4FDB-A3DE-63BBE3171914}"/>
    <cellStyle name="Note 19 3" xfId="1978" xr:uid="{8418F783-4E6A-4699-9CCF-29D5064A6700}"/>
    <cellStyle name="Note 19 3 2" xfId="2836" xr:uid="{E0C033AE-E1B5-4A54-A625-C629B44CE00B}"/>
    <cellStyle name="Note 19 4" xfId="2418" xr:uid="{DDB1A04D-5CBC-4459-93BF-494F1B5808E6}"/>
    <cellStyle name="Note 19 4 2" xfId="2700" xr:uid="{890C083D-4CFF-4348-AF7B-3C9BDCC00C23}"/>
    <cellStyle name="Note 19 5" xfId="2227" xr:uid="{4D68EE06-97E1-4D4C-867C-DDD85E013477}"/>
    <cellStyle name="Note 2" xfId="168" xr:uid="{50706057-2CF1-411F-AB10-E44F810EFD4D}"/>
    <cellStyle name="Note 2 2" xfId="169" xr:uid="{480F8B94-60DC-40E0-A38D-3A9D0D38344F}"/>
    <cellStyle name="Note 2 2 2" xfId="1924" xr:uid="{0E6D394D-BFC3-44D2-9003-B095C2B4CF9B}"/>
    <cellStyle name="Note 2 2 2 2" xfId="2565" xr:uid="{5DBEF3D9-5F3E-4D41-A412-E92A6455BCEE}"/>
    <cellStyle name="Note 2 2 2 3" xfId="2782" xr:uid="{0B4C3999-CAFB-42FC-BC1D-28CC6836409D}"/>
    <cellStyle name="Note 2 2 3" xfId="2017" xr:uid="{B3D12AA2-F8BD-4E99-81F7-2F8A05C51E15}"/>
    <cellStyle name="Note 2 2 3 2" xfId="2875" xr:uid="{306C47DE-61C3-423A-A955-AF5EDDA23980}"/>
    <cellStyle name="Note 2 2 4" xfId="2364" xr:uid="{14697871-50B3-4537-95E2-19349440C230}"/>
    <cellStyle name="Note 2 2 4 2" xfId="2162" xr:uid="{64E76158-C287-4E60-84F5-2C6BF981FE02}"/>
    <cellStyle name="Note 2 2 5" xfId="2281" xr:uid="{3448A4BF-BB05-470F-9FDF-25CCCD40D5EA}"/>
    <cellStyle name="Note 2 3" xfId="1577" xr:uid="{F39226C7-F122-419F-A886-AE7F2E1E5ECA}"/>
    <cellStyle name="Note 2 3 2" xfId="2034" xr:uid="{33699AF8-7B1F-4D53-8D26-A97210858ECC}"/>
    <cellStyle name="Note 2 3 2 2" xfId="2603" xr:uid="{7F6D4522-000F-4904-9E1A-63AF3A788A22}"/>
    <cellStyle name="Note 2 3 2 3" xfId="2892" xr:uid="{C8DD7581-3CE5-4E3B-ACB8-EE91E8D58F0C}"/>
    <cellStyle name="Note 2 3 3" xfId="1977" xr:uid="{D64D67F9-0C7D-4382-837D-4BF05F6B86E1}"/>
    <cellStyle name="Note 2 3 3 2" xfId="2835" xr:uid="{44DCD70B-2D9B-4D1B-9474-1DEAFA26D842}"/>
    <cellStyle name="Note 2 3 4" xfId="2419" xr:uid="{15D111BE-3258-482E-B8C2-F1F16A9960E7}"/>
    <cellStyle name="Note 2 3 4 2" xfId="2701" xr:uid="{04FB014D-757E-4B5B-89C9-BF5074597A4B}"/>
    <cellStyle name="Note 2 3 5" xfId="2226" xr:uid="{25ADFE57-766A-4C17-A8AF-9D0D2E96F6C4}"/>
    <cellStyle name="Note 2 4" xfId="1578" xr:uid="{380EA047-DBE9-4D8E-8EF3-618D5F16D714}"/>
    <cellStyle name="Note 2 4 2" xfId="2035" xr:uid="{2255779D-7C15-4AFF-9033-0698E178D3D7}"/>
    <cellStyle name="Note 2 4 2 2" xfId="2604" xr:uid="{956F7816-61F8-4EC0-9426-FE84C07733A7}"/>
    <cellStyle name="Note 2 4 2 3" xfId="2893" xr:uid="{9BEBE954-548D-47FC-8FE9-F6E70FF66470}"/>
    <cellStyle name="Note 2 4 3" xfId="1976" xr:uid="{B7529E99-F714-48CF-A916-B8A12CC53920}"/>
    <cellStyle name="Note 2 4 3 2" xfId="2834" xr:uid="{B7EB58DB-99A5-4986-935F-6AEC469B0423}"/>
    <cellStyle name="Note 2 4 4" xfId="2420" xr:uid="{F26CDCE7-95A3-4A48-AE2B-3801A2ABFD53}"/>
    <cellStyle name="Note 2 4 4 2" xfId="2702" xr:uid="{A2FE9435-1A28-48E0-ACCE-4A12CFFE739D}"/>
    <cellStyle name="Note 2 4 5" xfId="2225" xr:uid="{3155091C-E134-461E-BC9B-F3EF4D143DC3}"/>
    <cellStyle name="Note 2 5" xfId="1579" xr:uid="{AD094833-41F8-4D87-84B7-A32C3003B075}"/>
    <cellStyle name="Note 2 5 2" xfId="2036" xr:uid="{50C3061B-2B7E-42E9-AD74-B48998E2EA0E}"/>
    <cellStyle name="Note 2 5 2 2" xfId="2605" xr:uid="{D3C355D8-328D-4D3E-A0B8-3E1711B28D98}"/>
    <cellStyle name="Note 2 5 2 3" xfId="2894" xr:uid="{91D785F8-7D61-4CDD-9AC8-FC9AE788776A}"/>
    <cellStyle name="Note 2 5 3" xfId="1981" xr:uid="{923D8EA6-3FB6-4B51-96B3-108B81A72D3E}"/>
    <cellStyle name="Note 2 5 3 2" xfId="2839" xr:uid="{86CE22E5-7F9E-4F12-994D-333643A9A1DE}"/>
    <cellStyle name="Note 2 5 4" xfId="2421" xr:uid="{0132A1D8-D835-4E63-8E47-3E2F6C716D00}"/>
    <cellStyle name="Note 2 5 4 2" xfId="2703" xr:uid="{83893E01-2AD2-4BC7-9C34-875A3195EB3F}"/>
    <cellStyle name="Note 2 5 5" xfId="2224" xr:uid="{1A3D1175-9531-452F-8BD9-BA5B8ED947E3}"/>
    <cellStyle name="Note 2 6" xfId="1923" xr:uid="{2FB4CB15-DA6A-441F-8557-60507E9D1496}"/>
    <cellStyle name="Note 2 6 2" xfId="2564" xr:uid="{04803B13-5620-4E1A-95DA-4B81CFA0A9BB}"/>
    <cellStyle name="Note 2 6 3" xfId="2781" xr:uid="{DD4FEDC2-5EFE-48AF-A923-39180020E1DC}"/>
    <cellStyle name="Note 2 7" xfId="2090" xr:uid="{6CFA0B98-A9A9-43E0-8029-76A95CE79EAF}"/>
    <cellStyle name="Note 2 7 2" xfId="2948" xr:uid="{38087D81-FD63-4631-9ED4-50230A30D984}"/>
    <cellStyle name="Note 2 8" xfId="2363" xr:uid="{7F72B109-5392-4544-A880-AC89FF4369BD}"/>
    <cellStyle name="Note 2 8 2" xfId="2163" xr:uid="{85E6CC41-2409-41EA-8D07-34A1D71AB3F3}"/>
    <cellStyle name="Note 2 9" xfId="2282" xr:uid="{C26E57E2-EA85-40F4-9A17-95504754663F}"/>
    <cellStyle name="Note 20" xfId="1580" xr:uid="{6961B5CE-B6D0-4C63-B868-9C96B5F5748F}"/>
    <cellStyle name="Note 20 2" xfId="2037" xr:uid="{5417179C-5123-4877-8ABB-028E2C023D58}"/>
    <cellStyle name="Note 20 2 2" xfId="2606" xr:uid="{76E81EFA-24BE-4FBC-AEF3-31F69A6FF916}"/>
    <cellStyle name="Note 20 2 3" xfId="2895" xr:uid="{30EA25FB-C2D3-409C-A873-EFD0438FD81F}"/>
    <cellStyle name="Note 20 3" xfId="2121" xr:uid="{8ED91B33-44FE-4B2F-AFD1-7C98C6F0C3DB}"/>
    <cellStyle name="Note 20 3 2" xfId="2979" xr:uid="{D231B8E1-D3A0-49AD-9CC6-B9A0D3CDB33F}"/>
    <cellStyle name="Note 20 4" xfId="2422" xr:uid="{9BE89150-B95C-46D7-BD26-9EF2E0B6939F}"/>
    <cellStyle name="Note 20 4 2" xfId="2704" xr:uid="{D4991C8F-8342-4FE1-BC0A-B159CF3A835D}"/>
    <cellStyle name="Note 20 5" xfId="2223" xr:uid="{912C58F7-8CAE-46B9-899F-D3C221924B2C}"/>
    <cellStyle name="Note 21" xfId="1581" xr:uid="{5F75AA22-9891-44CB-BA6F-997102FF2DB1}"/>
    <cellStyle name="Note 21 2" xfId="2038" xr:uid="{412DABFC-0073-4EF4-8791-EDA3652ABEA2}"/>
    <cellStyle name="Note 21 2 2" xfId="2607" xr:uid="{DC518A8F-6D78-4191-B6F7-546C5B6FBE95}"/>
    <cellStyle name="Note 21 2 3" xfId="2896" xr:uid="{0808D121-48D2-49B5-BF28-75F939D33938}"/>
    <cellStyle name="Note 21 3" xfId="2125" xr:uid="{69824511-44CD-471F-B21A-D4299FCDEFB9}"/>
    <cellStyle name="Note 21 3 2" xfId="2983" xr:uid="{58A02EBB-CDAB-4839-80B9-19F4279F530D}"/>
    <cellStyle name="Note 21 4" xfId="2423" xr:uid="{C902B8BB-0D31-4C60-ACC4-C9C7562CEB6D}"/>
    <cellStyle name="Note 21 4 2" xfId="2705" xr:uid="{C5D6D8DB-A88D-482D-95BA-50F7FB4F830E}"/>
    <cellStyle name="Note 21 5" xfId="2222" xr:uid="{30D09F0D-AA40-4F33-863B-F7E93D473C34}"/>
    <cellStyle name="Note 22" xfId="1582" xr:uid="{C04DE63C-BA29-4610-805C-EE7697430CB8}"/>
    <cellStyle name="Note 22 2" xfId="2039" xr:uid="{E22B9F57-B27C-40C3-856E-0F7364079561}"/>
    <cellStyle name="Note 22 2 2" xfId="2608" xr:uid="{E0BD0055-EECB-4924-923A-DD09511AB217}"/>
    <cellStyle name="Note 22 2 3" xfId="2897" xr:uid="{76787308-4CB9-4A25-A9C6-36C2BCBBAEC8}"/>
    <cellStyle name="Note 22 3" xfId="2129" xr:uid="{A517DDF0-D9C9-4637-8B8C-93C0EEF0C6DB}"/>
    <cellStyle name="Note 22 3 2" xfId="2987" xr:uid="{2BEFEEC7-41C9-483E-9E2A-9F482FF2D0D8}"/>
    <cellStyle name="Note 22 4" xfId="2424" xr:uid="{92569230-A627-428B-B516-5283C751AC2B}"/>
    <cellStyle name="Note 22 4 2" xfId="2706" xr:uid="{859729F2-FE80-49DA-B9AF-355C9A7D47F6}"/>
    <cellStyle name="Note 22 5" xfId="2221" xr:uid="{AD98116D-24F1-43B6-8261-88550FA48AD4}"/>
    <cellStyle name="Note 23" xfId="1583" xr:uid="{FA224C2F-A13C-48B3-A7BB-6C08C52BB666}"/>
    <cellStyle name="Note 23 2" xfId="2040" xr:uid="{3718A6CF-E838-4DF0-B6E1-5548C41097B1}"/>
    <cellStyle name="Note 23 2 2" xfId="2609" xr:uid="{C1E95950-F56E-4D7E-A1B6-D9E388938FF0}"/>
    <cellStyle name="Note 23 2 3" xfId="2898" xr:uid="{0FBB65F2-FA13-42F2-AEC3-8FD734CF52D6}"/>
    <cellStyle name="Note 23 3" xfId="1975" xr:uid="{E2D54DE8-89ED-4888-B501-3E60BF7EDB39}"/>
    <cellStyle name="Note 23 3 2" xfId="2833" xr:uid="{D8E7173C-AB12-4F20-9991-8C1766968F4E}"/>
    <cellStyle name="Note 23 4" xfId="2425" xr:uid="{79361F4E-DB96-46A5-ACC3-B91078313BCF}"/>
    <cellStyle name="Note 23 4 2" xfId="2707" xr:uid="{B4D68E5F-4568-423F-8CB9-F2B4C3B48B49}"/>
    <cellStyle name="Note 23 5" xfId="2220" xr:uid="{8F25C745-DF2E-42E2-92CC-3C5EAC2B2CAA}"/>
    <cellStyle name="Note 24" xfId="1584" xr:uid="{6A5A6DF4-4F9A-4892-8C56-A8086D2BFE6B}"/>
    <cellStyle name="Note 24 2" xfId="2041" xr:uid="{A05B2F0B-EB67-42CA-9A6A-0049CBB2912A}"/>
    <cellStyle name="Note 24 2 2" xfId="2610" xr:uid="{F541FE74-70D1-4CE8-9B90-570279C44A2C}"/>
    <cellStyle name="Note 24 2 3" xfId="2899" xr:uid="{3305C255-8DE7-4FB3-91F6-0B81CCC83A55}"/>
    <cellStyle name="Note 24 3" xfId="1974" xr:uid="{A3143558-659B-401B-B75A-F39D7418579F}"/>
    <cellStyle name="Note 24 3 2" xfId="2832" xr:uid="{29504C99-01B7-4A23-BACD-1BC2D75D7844}"/>
    <cellStyle name="Note 24 4" xfId="2426" xr:uid="{EA0BA09D-BED0-4AF6-8C10-E2BDE9805C8C}"/>
    <cellStyle name="Note 24 4 2" xfId="2708" xr:uid="{9F92EF85-BEAF-4AE6-A343-058D6E78B530}"/>
    <cellStyle name="Note 24 5" xfId="2219" xr:uid="{0B619C16-5DA3-4A30-A6D2-940C3CEDB131}"/>
    <cellStyle name="Note 25" xfId="1585" xr:uid="{6DB3215A-8D05-41E3-B494-0E444567BE74}"/>
    <cellStyle name="Note 25 2" xfId="2042" xr:uid="{0129D599-F8C0-40F5-8A70-28120D282A90}"/>
    <cellStyle name="Note 25 2 2" xfId="2611" xr:uid="{685CDDD3-50F0-40BC-88C1-483FD5F3613E}"/>
    <cellStyle name="Note 25 2 3" xfId="2900" xr:uid="{3401E402-636A-45E9-B642-3D9A8E029FFA}"/>
    <cellStyle name="Note 25 3" xfId="1973" xr:uid="{502D535B-8318-4F0B-A6C7-6F5EFA783180}"/>
    <cellStyle name="Note 25 3 2" xfId="2831" xr:uid="{F2E1E962-7156-42C3-923D-E10DD448C921}"/>
    <cellStyle name="Note 25 4" xfId="2427" xr:uid="{D8AE22B9-1C65-41BB-A0C7-9E007A0F279A}"/>
    <cellStyle name="Note 25 4 2" xfId="2709" xr:uid="{2CCBF9A6-9F91-4675-8F04-8D976D8403D9}"/>
    <cellStyle name="Note 25 5" xfId="2218" xr:uid="{776817AF-BC43-4694-ABA5-997699B475BA}"/>
    <cellStyle name="Note 26" xfId="1586" xr:uid="{975DBF56-F3A2-4FEA-BACA-B2A46AA7D494}"/>
    <cellStyle name="Note 26 2" xfId="2043" xr:uid="{8914FE98-586F-45A2-B02E-8A4632622B3D}"/>
    <cellStyle name="Note 26 2 2" xfId="2612" xr:uid="{672AD544-8426-43EB-BA11-84B21C493E70}"/>
    <cellStyle name="Note 26 2 3" xfId="2901" xr:uid="{0EBDC335-AE50-423B-A25F-B04EE19CE238}"/>
    <cellStyle name="Note 26 3" xfId="2080" xr:uid="{5DFC2E0C-14DB-4334-8566-104F4E1B75DE}"/>
    <cellStyle name="Note 26 3 2" xfId="2938" xr:uid="{2609013A-A7D7-49D4-B708-20FCA9074697}"/>
    <cellStyle name="Note 26 4" xfId="2428" xr:uid="{2A905486-BB0D-4978-A1B9-62858E033B5F}"/>
    <cellStyle name="Note 26 4 2" xfId="2710" xr:uid="{55BCF044-3C61-4062-ABF7-3C1B0B3AD10E}"/>
    <cellStyle name="Note 26 5" xfId="2217" xr:uid="{6C995C59-B0E6-4E29-8B75-081C2D078CD2}"/>
    <cellStyle name="Note 27" xfId="1587" xr:uid="{693C0577-788A-4AB4-A1DA-B47C38BA97A7}"/>
    <cellStyle name="Note 27 2" xfId="2044" xr:uid="{13C687AB-0EB7-4DC8-AFA0-2FC86C3216EC}"/>
    <cellStyle name="Note 27 2 2" xfId="2613" xr:uid="{DDB7F54B-F94A-442E-A0BA-1EE5E155B550}"/>
    <cellStyle name="Note 27 2 3" xfId="2902" xr:uid="{3021A79E-6AD1-4DF0-A7A5-F7C370A64DD4}"/>
    <cellStyle name="Note 27 3" xfId="1971" xr:uid="{793DC45E-E044-4924-8DA0-10A54E5A9F0A}"/>
    <cellStyle name="Note 27 3 2" xfId="2829" xr:uid="{EFDFBFAC-5C4E-418F-A3FD-A404F5DD2A45}"/>
    <cellStyle name="Note 27 4" xfId="2429" xr:uid="{A31AFE5D-EBAB-4F50-8A44-FF49FD2F7D34}"/>
    <cellStyle name="Note 27 4 2" xfId="2711" xr:uid="{8BAC8DEA-C9A6-41A0-9743-303F905CF3E4}"/>
    <cellStyle name="Note 27 5" xfId="2216" xr:uid="{22B9DEB8-6B4A-436F-8F2D-9F76B36A6FFC}"/>
    <cellStyle name="Note 28" xfId="1807" xr:uid="{2F7A8487-0C3B-4444-A3A5-0B8D1AAE3280}"/>
    <cellStyle name="Note 28 2" xfId="2087" xr:uid="{6FB44BBB-FEB0-4905-90A9-293FC20EAE07}"/>
    <cellStyle name="Note 28 2 2" xfId="2648" xr:uid="{51A00119-8D63-4F50-BD9E-15F153D63A80}"/>
    <cellStyle name="Note 28 2 3" xfId="2945" xr:uid="{3D5C3858-9370-4893-AE5D-F83810CD2FB7}"/>
    <cellStyle name="Note 28 3" xfId="1959" xr:uid="{64BB8DD7-3B2A-4D7C-BDC5-F2959DA2C18A}"/>
    <cellStyle name="Note 28 3 2" xfId="2817" xr:uid="{0D77DD37-5D9B-4F93-86AF-93B474CC377D}"/>
    <cellStyle name="Note 28 4" xfId="2470" xr:uid="{276D1027-65B8-4D53-8ECA-4118ADD0A72A}"/>
    <cellStyle name="Note 28 4 2" xfId="2746" xr:uid="{F9F288E9-A29C-4519-8175-F76ADAF1096F}"/>
    <cellStyle name="Note 28 5" xfId="2144" xr:uid="{172373F7-066F-4EDA-A0F8-35521B345EFC}"/>
    <cellStyle name="Note 3" xfId="220" xr:uid="{4C842BEE-8658-4AAF-987C-9733F544CB4A}"/>
    <cellStyle name="Note 3 2" xfId="1589" xr:uid="{296F6E79-3B7D-4F47-8100-45050E1C011C}"/>
    <cellStyle name="Note 3 2 2" xfId="2046" xr:uid="{CCB8EDA3-1AFD-4A01-85D9-DAC4D7DCF555}"/>
    <cellStyle name="Note 3 2 2 2" xfId="2615" xr:uid="{8FD837D1-F26A-4B32-BA1B-6FBEE051F08E}"/>
    <cellStyle name="Note 3 2 2 3" xfId="2904" xr:uid="{F4D57E28-4224-45A8-A4CD-E3905865D8EF}"/>
    <cellStyle name="Note 3 2 3" xfId="1970" xr:uid="{08FBE8B6-EE19-45B4-8B40-916182521497}"/>
    <cellStyle name="Note 3 2 3 2" xfId="2828" xr:uid="{2FC5FF6B-0EAE-42BB-B889-F2DC0DD4F5B1}"/>
    <cellStyle name="Note 3 2 4" xfId="2431" xr:uid="{4394F989-93D3-4FE4-B93A-43459B095383}"/>
    <cellStyle name="Note 3 2 4 2" xfId="2713" xr:uid="{2C232E96-D3BC-4E5B-AF34-88552CF6662D}"/>
    <cellStyle name="Note 3 2 5" xfId="2214" xr:uid="{C09070CA-D6AD-4101-AAA6-B4A0FBAF65F3}"/>
    <cellStyle name="Note 3 3" xfId="1590" xr:uid="{6A8410D6-7DD5-4A00-AAC1-92D9BBA27615}"/>
    <cellStyle name="Note 3 3 2" xfId="2047" xr:uid="{B49B8388-9F92-41B5-8D36-36BFC9EEAAC4}"/>
    <cellStyle name="Note 3 3 2 2" xfId="2616" xr:uid="{1130201C-A56E-4E44-9A45-EE9C3F33BFDF}"/>
    <cellStyle name="Note 3 3 2 3" xfId="2905" xr:uid="{670E9E5F-EDAE-47C5-903B-5E2D7FDB6F1F}"/>
    <cellStyle name="Note 3 3 3" xfId="1969" xr:uid="{517DFBEE-2D9D-4EF4-8C5F-5EA0451A3DD5}"/>
    <cellStyle name="Note 3 3 3 2" xfId="2827" xr:uid="{0FA572BC-35D0-4742-BE0F-5C70E864630B}"/>
    <cellStyle name="Note 3 3 4" xfId="2432" xr:uid="{F57913CF-AE5D-4F5C-80AA-48A7AE4B5DDF}"/>
    <cellStyle name="Note 3 3 4 2" xfId="2714" xr:uid="{3D688A04-E46E-4758-A1A0-3CE4916EFE73}"/>
    <cellStyle name="Note 3 3 5" xfId="2213" xr:uid="{D92DE318-691C-4329-AB71-F68D0E5F107C}"/>
    <cellStyle name="Note 3 4" xfId="1591" xr:uid="{9E4F4206-DCF8-4EBC-88F8-03F9C6A7737A}"/>
    <cellStyle name="Note 3 4 2" xfId="2048" xr:uid="{78896C18-3396-4F63-A180-A5419A859B1A}"/>
    <cellStyle name="Note 3 4 2 2" xfId="2617" xr:uid="{82F004F0-6F5C-4751-B7EF-E4B0466C9962}"/>
    <cellStyle name="Note 3 4 2 3" xfId="2906" xr:uid="{D1F052FA-437C-4865-B61C-770D62DC19E2}"/>
    <cellStyle name="Note 3 4 3" xfId="2122" xr:uid="{FE934BB9-A3B8-413F-9C51-3723AA6A5343}"/>
    <cellStyle name="Note 3 4 3 2" xfId="2980" xr:uid="{3B6A9A1E-0F0E-4A25-B85E-DF7402ED17AC}"/>
    <cellStyle name="Note 3 4 4" xfId="2433" xr:uid="{80836D59-D0AC-4688-86E9-DA8D79875A4B}"/>
    <cellStyle name="Note 3 4 4 2" xfId="2715" xr:uid="{ED2453C7-C8B5-4837-88F4-3D81533640CF}"/>
    <cellStyle name="Note 3 4 5" xfId="2212" xr:uid="{994D9D44-BDF1-473D-A22E-1F231E933CD4}"/>
    <cellStyle name="Note 3 5" xfId="1588" xr:uid="{4A1A09E7-4438-491E-86A8-3C7A5B0C4173}"/>
    <cellStyle name="Note 3 5 2" xfId="2045" xr:uid="{723C6D18-67A6-4075-8769-FA2AE04E15FB}"/>
    <cellStyle name="Note 3 5 2 2" xfId="2614" xr:uid="{42F186F5-48B0-4411-B032-A156726A8691}"/>
    <cellStyle name="Note 3 5 2 3" xfId="2903" xr:uid="{52BD8CC0-39D1-421E-9A39-4AFEE0C62A0A}"/>
    <cellStyle name="Note 3 5 3" xfId="1941" xr:uid="{4682B3A1-7BB4-4CE4-BFCF-433C3C0D85FC}"/>
    <cellStyle name="Note 3 5 3 2" xfId="2799" xr:uid="{FFBC65AE-FDE8-4DB2-A62D-1669ED5CFFD6}"/>
    <cellStyle name="Note 3 5 4" xfId="2430" xr:uid="{949DF509-1EF2-478A-9A42-7B450BC96F3B}"/>
    <cellStyle name="Note 3 5 4 2" xfId="2712" xr:uid="{958DB692-603E-4832-8E61-BBCB94B563B8}"/>
    <cellStyle name="Note 3 5 5" xfId="2215" xr:uid="{27DE5691-135D-4C18-9C6E-7E0381B2108A}"/>
    <cellStyle name="Note 3 6" xfId="1936" xr:uid="{28DDAB85-FB3B-4E18-AE24-0A6F978A8CF7}"/>
    <cellStyle name="Note 3 6 2" xfId="2572" xr:uid="{EB066C45-FD18-4C68-9D40-7647021F5ABD}"/>
    <cellStyle name="Note 3 6 3" xfId="2794" xr:uid="{30915186-B0B3-462F-BD65-54F2A7DE0B4E}"/>
    <cellStyle name="Note 3 7" xfId="2098" xr:uid="{68416F1C-7E70-4244-BBEB-0F325BEFF418}"/>
    <cellStyle name="Note 3 7 2" xfId="2956" xr:uid="{9555B716-7CCF-4DBC-9325-FD6651B67459}"/>
    <cellStyle name="Note 3 8" xfId="2371" xr:uid="{FF1932B6-04ED-4C8A-8D66-CDFDF1166B30}"/>
    <cellStyle name="Note 3 8 2" xfId="2157" xr:uid="{1854DAEE-4374-4E48-A698-A322C860E569}"/>
    <cellStyle name="Note 3 9" xfId="2274" xr:uid="{1AE3751E-AC8B-4CBF-868D-917036798267}"/>
    <cellStyle name="Note 4" xfId="1592" xr:uid="{EEF556F6-26F3-4417-8268-D7425F4442BA}"/>
    <cellStyle name="Note 4 2" xfId="2049" xr:uid="{E1DFF522-3677-4937-9CF4-36F644F785C0}"/>
    <cellStyle name="Note 4 2 2" xfId="2618" xr:uid="{7048901A-39EE-4F21-ABAB-7406D851DAC1}"/>
    <cellStyle name="Note 4 2 3" xfId="2907" xr:uid="{5F866554-626E-4B10-B585-6E3209B52DAD}"/>
    <cellStyle name="Note 4 3" xfId="2126" xr:uid="{BC46FB06-9DE1-491C-88A2-2C39B3157C50}"/>
    <cellStyle name="Note 4 3 2" xfId="2984" xr:uid="{F6F86232-1090-428C-A8BD-DBBE6AFD488A}"/>
    <cellStyle name="Note 4 4" xfId="2434" xr:uid="{45706389-7AC7-4FCB-94FE-B94D940F423C}"/>
    <cellStyle name="Note 4 4 2" xfId="2716" xr:uid="{AD90355D-4473-4824-9F4C-F68EE6448F00}"/>
    <cellStyle name="Note 4 5" xfId="2211" xr:uid="{C90F5525-EA2D-4A11-8918-C56259835887}"/>
    <cellStyle name="Note 5" xfId="1593" xr:uid="{EE127F96-5C49-44F8-8A33-A8914C096E2C}"/>
    <cellStyle name="Note 5 2" xfId="2050" xr:uid="{6E4B0056-614C-4077-9A88-9CFE5B5CB8B7}"/>
    <cellStyle name="Note 5 2 2" xfId="2619" xr:uid="{27F29392-AE99-4270-B2B2-182975CFCF29}"/>
    <cellStyle name="Note 5 2 3" xfId="2908" xr:uid="{9242D0A1-C2AF-4816-987A-DF7D4FBEB872}"/>
    <cellStyle name="Note 5 3" xfId="2130" xr:uid="{23BD25DF-A535-4620-AAA3-7BAB4008FAD9}"/>
    <cellStyle name="Note 5 3 2" xfId="2988" xr:uid="{A323B1E4-6C53-4B47-93F0-C5A6CF8C50FB}"/>
    <cellStyle name="Note 5 4" xfId="2435" xr:uid="{3F8729A6-2966-4F71-BAD5-04F8182C9DD6}"/>
    <cellStyle name="Note 5 4 2" xfId="2717" xr:uid="{37B6B11B-361A-4EDE-A42D-EF40F1730684}"/>
    <cellStyle name="Note 5 5" xfId="2210" xr:uid="{543146B6-A5DE-4940-A197-48DCFBA70656}"/>
    <cellStyle name="Note 6" xfId="1594" xr:uid="{EF3E6714-803E-4C88-A671-F26100304CEA}"/>
    <cellStyle name="Note 6 2" xfId="2051" xr:uid="{B31D2691-FACF-4BF8-8946-65E63B945CEC}"/>
    <cellStyle name="Note 6 2 2" xfId="2620" xr:uid="{1AC55520-2570-437B-85F0-6FE6B871BEAF}"/>
    <cellStyle name="Note 6 2 3" xfId="2909" xr:uid="{EE975DB2-DA5E-463C-B51C-037CD968402B}"/>
    <cellStyle name="Note 6 3" xfId="1972" xr:uid="{6314BAC8-9359-4EC3-A1D7-3C2016298718}"/>
    <cellStyle name="Note 6 3 2" xfId="2830" xr:uid="{54C5ED64-B4E5-4B4F-998C-AEFC08444E13}"/>
    <cellStyle name="Note 6 4" xfId="2436" xr:uid="{1A8AE992-6D4E-409B-B2B1-EB0286FB2589}"/>
    <cellStyle name="Note 6 4 2" xfId="2718" xr:uid="{490F9FE0-5039-4FE4-828B-1CA8C2CFDF1E}"/>
    <cellStyle name="Note 6 5" xfId="2209" xr:uid="{98D48897-BF7C-490B-A428-FCCD7F90DE98}"/>
    <cellStyle name="Note 7" xfId="1595" xr:uid="{D5133C84-5A6E-4CB3-96E7-E96CDE1078D6}"/>
    <cellStyle name="Note 7 2" xfId="2052" xr:uid="{883F7E64-C368-4D82-8932-CB9E14CAF920}"/>
    <cellStyle name="Note 7 2 2" xfId="2621" xr:uid="{81C31254-24DF-4F80-BD9C-C20225219C99}"/>
    <cellStyle name="Note 7 2 3" xfId="2910" xr:uid="{BCADEB89-CA8F-4AE2-B9EC-292A47701493}"/>
    <cellStyle name="Note 7 3" xfId="2065" xr:uid="{69E3E32C-CF68-49EC-9416-5624A30E9257}"/>
    <cellStyle name="Note 7 3 2" xfId="2923" xr:uid="{34789E52-5F16-436C-BCF9-68FE1F4EA5CB}"/>
    <cellStyle name="Note 7 4" xfId="2437" xr:uid="{BC8C7057-9667-40DA-BB25-BAD988140200}"/>
    <cellStyle name="Note 7 4 2" xfId="2719" xr:uid="{704361AF-A43F-42EA-8D91-0D4936A03B95}"/>
    <cellStyle name="Note 7 5" xfId="2208" xr:uid="{F42D5BA0-1804-4E12-8484-8280130F86EB}"/>
    <cellStyle name="Note 8" xfId="1596" xr:uid="{0B9304B0-E1A4-4B06-BB8E-F592BDEF3D80}"/>
    <cellStyle name="Note 8 2" xfId="2053" xr:uid="{5522D9D2-6F2C-4787-8E61-F1429A96C460}"/>
    <cellStyle name="Note 8 2 2" xfId="2622" xr:uid="{BC384669-55A4-444C-BBB5-4C1443C39E86}"/>
    <cellStyle name="Note 8 2 3" xfId="2911" xr:uid="{63474C80-D458-4532-942A-38C974696509}"/>
    <cellStyle name="Note 8 3" xfId="1942" xr:uid="{9433940F-DD98-4B45-8BF2-7CDD6EAE3973}"/>
    <cellStyle name="Note 8 3 2" xfId="2800" xr:uid="{E1300810-A59C-4907-8E90-B0A716A2E36D}"/>
    <cellStyle name="Note 8 4" xfId="2438" xr:uid="{B9BF2A10-3E59-4929-915E-EFED13115E73}"/>
    <cellStyle name="Note 8 4 2" xfId="2720" xr:uid="{B18E850C-FCC8-46F3-AABD-712220C99684}"/>
    <cellStyle name="Note 8 5" xfId="2207" xr:uid="{B89FFE1E-C6B5-40EB-9140-53B31E7C5842}"/>
    <cellStyle name="Note 9" xfId="1597" xr:uid="{4EE4F0BD-4441-4905-ADA9-65BFC71DE9F2}"/>
    <cellStyle name="Note 9 2" xfId="2054" xr:uid="{E1A5116C-9F7A-493B-8058-A56529F9E801}"/>
    <cellStyle name="Note 9 2 2" xfId="2623" xr:uid="{CCD14C58-8DAE-472D-B0F0-E72F739F888F}"/>
    <cellStyle name="Note 9 2 3" xfId="2912" xr:uid="{83B4128B-2F1B-4419-86A3-A6FB48674A6D}"/>
    <cellStyle name="Note 9 3" xfId="2022" xr:uid="{7A7211BF-1BC2-4BCA-8524-2ABAE06FCFE2}"/>
    <cellStyle name="Note 9 3 2" xfId="2880" xr:uid="{C90D8A80-A49F-4DF5-BE7B-E622EC5FB520}"/>
    <cellStyle name="Note 9 4" xfId="2439" xr:uid="{B16901A1-231F-4A0B-BE26-B5C3982B11F5}"/>
    <cellStyle name="Note 9 4 2" xfId="2721" xr:uid="{AAB6D398-0083-489F-92D3-3273879FDEBA}"/>
    <cellStyle name="Note 9 5" xfId="2206" xr:uid="{FB54D190-C5D1-46A1-8BC7-9053C7859FC9}"/>
    <cellStyle name="Œ…‹æØ‚è [0.00]_Apl" xfId="33" xr:uid="{00000000-0005-0000-0000-000024000000}"/>
    <cellStyle name="Œ…‹æØ‚è_Apl" xfId="34" xr:uid="{00000000-0005-0000-0000-000025000000}"/>
    <cellStyle name="Output 2" xfId="170" xr:uid="{18576BCD-399E-4324-A719-D35E736EB74D}"/>
    <cellStyle name="Output 2 2" xfId="171" xr:uid="{B9BF1490-1A84-4FC2-A337-789FAA7ABB2B}"/>
    <cellStyle name="Output 2 2 2" xfId="1598" xr:uid="{011B8025-94F7-41E3-AD4F-6F35751CDE1A}"/>
    <cellStyle name="Output 2 2 2 2" xfId="2055" xr:uid="{BDF016BF-54C8-46EC-A3DF-ABB54FBD8290}"/>
    <cellStyle name="Output 2 2 2 2 2" xfId="2624" xr:uid="{918368D6-E589-488B-B2B6-22F82C333CB0}"/>
    <cellStyle name="Output 2 2 2 2 3" xfId="2913" xr:uid="{567146D1-9791-4288-B0D8-02A3607E5FCB}"/>
    <cellStyle name="Output 2 2 2 3" xfId="90" xr:uid="{ED5FDC6D-B0CF-448C-BA9E-C089C6B1DCE5}"/>
    <cellStyle name="Output 2 2 2 3 2" xfId="2167" xr:uid="{06499FE6-C82A-42CD-9774-44E8DD54DCD2}"/>
    <cellStyle name="Output 2 2 2 4" xfId="2440" xr:uid="{58787375-FB9A-45E7-BFB4-9B53368B6853}"/>
    <cellStyle name="Output 2 2 2 4 2" xfId="2722" xr:uid="{6CDA5173-C7A5-4E0D-82B5-1CA0D11734B8}"/>
    <cellStyle name="Output 2 2 2 5" xfId="2205" xr:uid="{8A7944CC-DFC5-47C5-8A0E-E8E8005894A8}"/>
    <cellStyle name="Output 2 2 3" xfId="1926" xr:uid="{6811AAAD-570B-4017-B0B5-36449CB39BB3}"/>
    <cellStyle name="Output 2 2 3 2" xfId="2567" xr:uid="{BB430565-0952-4237-9AC5-F1AFA0A5F709}"/>
    <cellStyle name="Output 2 2 3 3" xfId="2784" xr:uid="{E833AEBD-7F34-49D8-9633-2FE338279D92}"/>
    <cellStyle name="Output 2 2 4" xfId="2068" xr:uid="{9157ACA0-EC78-4C79-9D43-31861202E4E6}"/>
    <cellStyle name="Output 2 2 4 2" xfId="2926" xr:uid="{22360588-8B9B-4548-8D36-94ACC61488BE}"/>
    <cellStyle name="Output 2 2 5" xfId="2366" xr:uid="{7CABDA34-A015-4484-B170-26EDEB11CD2C}"/>
    <cellStyle name="Output 2 2 5 2" xfId="2160" xr:uid="{05A4C4E5-D788-4BB9-92EB-5858AFF07844}"/>
    <cellStyle name="Output 2 2 6" xfId="2279" xr:uid="{044C65E6-2AE4-43BE-B794-C92C652D11D2}"/>
    <cellStyle name="Output 2 3" xfId="1599" xr:uid="{814A37FB-1F7D-46BA-8BF1-C9EFE6F48A6A}"/>
    <cellStyle name="Output 2 3 2" xfId="2056" xr:uid="{08F2BB37-3A1F-4F1A-9D04-7BDBD4CE9F6B}"/>
    <cellStyle name="Output 2 3 2 2" xfId="2625" xr:uid="{21793E8A-68F7-4765-8C8C-6040827BA61A}"/>
    <cellStyle name="Output 2 3 2 3" xfId="2914" xr:uid="{8199D668-BC51-4564-96EF-342741169F1A}"/>
    <cellStyle name="Output 2 3 3" xfId="1966" xr:uid="{43942EFC-3D22-4993-B89A-479144BCB5A8}"/>
    <cellStyle name="Output 2 3 3 2" xfId="2824" xr:uid="{3092EF72-74B3-47C5-8FB2-966FFE254FDC}"/>
    <cellStyle name="Output 2 3 4" xfId="2441" xr:uid="{41D37018-6870-4AB8-9EF6-DFBBC6B801AF}"/>
    <cellStyle name="Output 2 3 4 2" xfId="2723" xr:uid="{DFF0409E-AF11-4003-AB84-53B3080A33B9}"/>
    <cellStyle name="Output 2 3 5" xfId="2204" xr:uid="{4A8CC0D9-9A9D-450C-A4AD-1AB26DFFE994}"/>
    <cellStyle name="Output 2 4" xfId="1600" xr:uid="{E6874E54-73F3-4EDF-9D6E-B06CC95DB727}"/>
    <cellStyle name="Output 2 4 2" xfId="2057" xr:uid="{F311814F-1007-481D-BA4D-89AC0D6D993D}"/>
    <cellStyle name="Output 2 4 2 2" xfId="2626" xr:uid="{51BAED6F-1587-4AE2-90B4-7EDB4FB5DD77}"/>
    <cellStyle name="Output 2 4 2 3" xfId="2915" xr:uid="{E3945689-B4B2-4175-941D-E8E756E4148A}"/>
    <cellStyle name="Output 2 4 3" xfId="1965" xr:uid="{AEE98151-E870-4CEC-946D-DB7501EED969}"/>
    <cellStyle name="Output 2 4 3 2" xfId="2823" xr:uid="{E21C8C53-3DD2-4B0E-8EDD-0BCE12CF0F49}"/>
    <cellStyle name="Output 2 4 4" xfId="2442" xr:uid="{9FD4C534-5FFB-4B06-8B91-F6CD998F1689}"/>
    <cellStyle name="Output 2 4 4 2" xfId="2724" xr:uid="{EDDDE81E-49EA-41C5-9E12-1F6D482C18EB}"/>
    <cellStyle name="Output 2 4 5" xfId="2203" xr:uid="{D93E34AF-5D1A-47C7-A478-2EBBD665A212}"/>
    <cellStyle name="Output 2 5" xfId="1601" xr:uid="{E9DCEC03-6C0C-42E0-9D5D-4F9A32A3F87E}"/>
    <cellStyle name="Output 2 5 2" xfId="2058" xr:uid="{6191A190-C1FD-4BDE-98A0-D5BAF2A26507}"/>
    <cellStyle name="Output 2 5 2 2" xfId="2627" xr:uid="{4598B8B8-199F-4A09-BFA2-E9F10B7605DF}"/>
    <cellStyle name="Output 2 5 2 3" xfId="2916" xr:uid="{E6F3FFB4-4233-4322-A169-42662B3F0119}"/>
    <cellStyle name="Output 2 5 3" xfId="1967" xr:uid="{1DB8DBC6-516C-43CC-93C9-08AEBB421C72}"/>
    <cellStyle name="Output 2 5 3 2" xfId="2825" xr:uid="{07071D98-E5B8-453C-AB85-B1ABB3508AA8}"/>
    <cellStyle name="Output 2 5 4" xfId="2443" xr:uid="{A47B1DAB-BFCA-4115-BCAE-DC75BF9471D9}"/>
    <cellStyle name="Output 2 5 4 2" xfId="2725" xr:uid="{78F342DF-BC49-4D54-9BB0-A80C80F40EBB}"/>
    <cellStyle name="Output 2 5 5" xfId="2202" xr:uid="{9E9180E5-4A08-4D12-8B62-7542E892025A}"/>
    <cellStyle name="Output 2 6" xfId="1925" xr:uid="{F7E02348-BAF6-4372-A213-A484C9B18BBB}"/>
    <cellStyle name="Output 2 6 2" xfId="2566" xr:uid="{F7E86928-1EFE-4A06-9625-13D3E993857F}"/>
    <cellStyle name="Output 2 6 3" xfId="2783" xr:uid="{89A9EE0A-0A6D-4268-ACF3-4999BF64A74A}"/>
    <cellStyle name="Output 2 7" xfId="1939" xr:uid="{8B87859A-A0C1-4541-B062-01911CFEBB12}"/>
    <cellStyle name="Output 2 7 2" xfId="2797" xr:uid="{B8CBFC13-5910-44DA-AA19-15990532A3CD}"/>
    <cellStyle name="Output 2 8" xfId="2365" xr:uid="{C3B3DF7A-2C59-4A9D-ADDA-0099A3E92229}"/>
    <cellStyle name="Output 2 8 2" xfId="2161" xr:uid="{364C44E7-26C1-44B9-A565-631798768F51}"/>
    <cellStyle name="Output 2 9" xfId="2280" xr:uid="{6FCAE9A6-8365-453F-BAB3-3E367E522D28}"/>
    <cellStyle name="Output 3" xfId="221" xr:uid="{DA4C1E66-3ECA-43AC-9791-E55A21449E70}"/>
    <cellStyle name="Output 3 2" xfId="1603" xr:uid="{C5AD14FA-B0C3-4F63-9205-DFEAE1DCB600}"/>
    <cellStyle name="Output 3 2 2" xfId="2060" xr:uid="{2E81C649-DE6D-4227-82CA-ADA9B9EBD63C}"/>
    <cellStyle name="Output 3 2 2 2" xfId="2629" xr:uid="{A17207E1-ACC9-4658-A2FF-FDBB4D82867E}"/>
    <cellStyle name="Output 3 2 2 3" xfId="2918" xr:uid="{D9010E8D-14DA-4D7D-A297-67C29E412C9C}"/>
    <cellStyle name="Output 3 2 3" xfId="1963" xr:uid="{6AECF326-BD5E-41A3-9440-20A6163B3892}"/>
    <cellStyle name="Output 3 2 3 2" xfId="2821" xr:uid="{AA183728-2977-45CD-BE63-E0E068B4F583}"/>
    <cellStyle name="Output 3 2 4" xfId="2445" xr:uid="{E5FE413F-B03F-4F7B-91B8-7CE2F5755964}"/>
    <cellStyle name="Output 3 2 4 2" xfId="2727" xr:uid="{62CAD090-0F6D-48E0-B76D-42C97E465526}"/>
    <cellStyle name="Output 3 2 5" xfId="2200" xr:uid="{76F6CA10-F8F1-477C-AA47-0B72906F4C73}"/>
    <cellStyle name="Output 3 3" xfId="1604" xr:uid="{B3DA5C2E-FDA0-4CCB-A5BB-6F667E0B6D51}"/>
    <cellStyle name="Output 3 3 2" xfId="2061" xr:uid="{50A8CBDC-48CF-4AB0-A688-2C01CE36AD41}"/>
    <cellStyle name="Output 3 3 2 2" xfId="2630" xr:uid="{641F17D3-732E-4E79-B398-53790E21E092}"/>
    <cellStyle name="Output 3 3 2 3" xfId="2919" xr:uid="{81E5901F-A499-4534-B7ED-AF406A253888}"/>
    <cellStyle name="Output 3 3 3" xfId="1968" xr:uid="{9AA1A8E0-0E57-45E7-93D5-6DE38E718DF3}"/>
    <cellStyle name="Output 3 3 3 2" xfId="2826" xr:uid="{9A7FEAA4-16BE-401E-82CC-0AFEE4F3F014}"/>
    <cellStyle name="Output 3 3 4" xfId="2446" xr:uid="{D706018F-C2DD-4EE9-9433-5640402739C6}"/>
    <cellStyle name="Output 3 3 4 2" xfId="2728" xr:uid="{5EFA7DB6-6757-4C8E-A1EC-E5D582E7198F}"/>
    <cellStyle name="Output 3 3 5" xfId="2199" xr:uid="{FBA843C2-52FF-44C7-88C1-CD26BE7AC75A}"/>
    <cellStyle name="Output 3 4" xfId="1605" xr:uid="{8F0E3D1D-BFC2-4E84-A96E-8DFAF0ED9459}"/>
    <cellStyle name="Output 3 4 2" xfId="2062" xr:uid="{6942AD0E-5F45-406B-8FE0-1A71E0FFE45B}"/>
    <cellStyle name="Output 3 4 2 2" xfId="2631" xr:uid="{62A0EBF3-CDF6-4D41-A036-6FB6361AF80C}"/>
    <cellStyle name="Output 3 4 2 3" xfId="2920" xr:uid="{A15EB5B7-89E2-4F9F-A4F9-0039D1D511F2}"/>
    <cellStyle name="Output 3 4 3" xfId="1962" xr:uid="{2271BD70-38FF-4EC7-BEB7-234B1F6F5B06}"/>
    <cellStyle name="Output 3 4 3 2" xfId="2820" xr:uid="{E818EEDF-4A68-4AF7-83ED-CA888EA7C04D}"/>
    <cellStyle name="Output 3 4 4" xfId="2447" xr:uid="{DCA87772-7FCD-429A-A959-5D53DCF3DD1B}"/>
    <cellStyle name="Output 3 4 4 2" xfId="2729" xr:uid="{221902C7-0964-4BA0-8C1C-0DDD7C4E2683}"/>
    <cellStyle name="Output 3 4 5" xfId="2198" xr:uid="{91D026ED-EF35-453D-A570-3783CB16EC4F}"/>
    <cellStyle name="Output 3 5" xfId="1602" xr:uid="{FDD6419A-1A63-48DF-A131-35912793F75F}"/>
    <cellStyle name="Output 3 5 2" xfId="2059" xr:uid="{9CDEAF10-808B-40B0-AF43-1980E1C5DC18}"/>
    <cellStyle name="Output 3 5 2 2" xfId="2628" xr:uid="{3F9D2A21-0D08-411F-95AC-8704171381EA}"/>
    <cellStyle name="Output 3 5 2 3" xfId="2917" xr:uid="{C057FCFF-98A3-45CB-A3F2-11BBFDD30F00}"/>
    <cellStyle name="Output 3 5 3" xfId="1964" xr:uid="{0CCB2FF9-892A-41A0-9D33-392A2EE4AFC9}"/>
    <cellStyle name="Output 3 5 3 2" xfId="2822" xr:uid="{8CB91397-AFF3-48AE-ABB3-A84CDBBC97E4}"/>
    <cellStyle name="Output 3 5 4" xfId="2444" xr:uid="{651EFD20-76D6-43E3-AFAD-53D6AA52ED34}"/>
    <cellStyle name="Output 3 5 4 2" xfId="2726" xr:uid="{A4E09039-140D-452D-B913-E17EFC264EA4}"/>
    <cellStyle name="Output 3 5 5" xfId="2201" xr:uid="{70EFE07E-0E64-48BE-91F6-5DCCD7E84F49}"/>
    <cellStyle name="Output 3 6" xfId="1937" xr:uid="{2DEB64C0-EBD9-4D6F-BBAF-AB4251547758}"/>
    <cellStyle name="Output 3 6 2" xfId="2573" xr:uid="{8F9862E5-C499-4F22-A3B8-9062FE6CBF63}"/>
    <cellStyle name="Output 3 6 3" xfId="2795" xr:uid="{60F4B5CD-66F3-44F6-BE98-F87CBAE57E98}"/>
    <cellStyle name="Output 3 7" xfId="2094" xr:uid="{2F64C7D7-9108-4D2E-9739-6E27F98A5BD2}"/>
    <cellStyle name="Output 3 7 2" xfId="2952" xr:uid="{61D2A569-CE03-4EA8-9235-D9D75551BA20}"/>
    <cellStyle name="Output 3 8" xfId="2372" xr:uid="{EBBF8FD5-95BC-481E-89B6-9D6039C6A65D}"/>
    <cellStyle name="Output 3 8 2" xfId="2156" xr:uid="{B368A57B-E946-4003-BFB8-E6C60CE7D589}"/>
    <cellStyle name="Output 3 9" xfId="2273" xr:uid="{3C52BBFD-5940-4852-95AF-5AAE67A45581}"/>
    <cellStyle name="Output 4" xfId="1606" xr:uid="{D4165911-768B-466B-8117-BCB885D0D2E7}"/>
    <cellStyle name="Output 4 2" xfId="2063" xr:uid="{5482BFAA-1DA2-454E-97A8-D175AACC9B5B}"/>
    <cellStyle name="Output 4 2 2" xfId="2632" xr:uid="{7DBC1DF4-5051-4B3F-9D56-93F2F668C751}"/>
    <cellStyle name="Output 4 2 3" xfId="2921" xr:uid="{C18BE40A-5584-453A-9D9C-CB17AB3084E3}"/>
    <cellStyle name="Output 4 3" xfId="1961" xr:uid="{175D782B-83A3-4080-B972-5D98E6D27279}"/>
    <cellStyle name="Output 4 3 2" xfId="2819" xr:uid="{4CCAAA51-E049-4C4B-8F78-BA3E9D48CA7D}"/>
    <cellStyle name="Output 4 4" xfId="2448" xr:uid="{52992E30-61AE-46A8-8D2D-2FB1D1288DB3}"/>
    <cellStyle name="Output 4 4 2" xfId="2730" xr:uid="{26C31F7F-2E2C-4C03-9E62-8E9EF827CDB2}"/>
    <cellStyle name="Output 4 5" xfId="2197" xr:uid="{6B513D1E-402F-4998-A52C-268AC66AC6A9}"/>
    <cellStyle name="Percent [2]" xfId="35" xr:uid="{00000000-0005-0000-0000-000026000000}"/>
    <cellStyle name="Percent 10" xfId="1608" xr:uid="{A75D8BA6-8EC2-4347-9983-8A5C08199A69}"/>
    <cellStyle name="Percent 10 2" xfId="1609" xr:uid="{CE1CD340-2592-45FB-ACA0-4FE3AEB26BF1}"/>
    <cellStyle name="Percent 10 3" xfId="1610" xr:uid="{4113AC9D-EEB8-461B-A5E9-8836BB253808}"/>
    <cellStyle name="Percent 10 4" xfId="1611" xr:uid="{0DCB7C83-D9B8-4F39-B094-DF62C157BFCF}"/>
    <cellStyle name="Percent 10 5" xfId="1612" xr:uid="{2BFD6E13-EC39-4787-B6A8-4DBFF8D2C014}"/>
    <cellStyle name="Percent 11" xfId="1613" xr:uid="{1114270C-3583-458A-9F5D-760A658E17A7}"/>
    <cellStyle name="Percent 11 2" xfId="1614" xr:uid="{D7675CCA-FBD1-4C0C-B37E-808A96F65A59}"/>
    <cellStyle name="Percent 11 3" xfId="1615" xr:uid="{8B591A71-4034-41C7-A545-3E860C39B323}"/>
    <cellStyle name="Percent 11 4" xfId="1616" xr:uid="{DD8EF922-84A7-4A2A-97F0-9482DEBC3A65}"/>
    <cellStyle name="Percent 11 5" xfId="1617" xr:uid="{269A10A5-AA24-4403-A84C-29AE926D5F37}"/>
    <cellStyle name="Percent 12" xfId="1618" xr:uid="{B94EE50D-92C3-47C5-A51D-1DABE22AA826}"/>
    <cellStyle name="Percent 13" xfId="1619" xr:uid="{491E8EC1-C958-4589-854D-4C573B48BCE6}"/>
    <cellStyle name="Percent 14" xfId="1620" xr:uid="{2AB9E961-F24D-4DD1-A880-D04887151EC2}"/>
    <cellStyle name="Percent 14 2" xfId="1621" xr:uid="{4C9CC235-48AB-4D12-979C-07DC3554375B}"/>
    <cellStyle name="Percent 14 3" xfId="1622" xr:uid="{609FB833-E5BD-40D7-A3A5-6B936BAD6FD5}"/>
    <cellStyle name="Percent 14 4" xfId="1623" xr:uid="{570B4897-4BE7-442C-8DA8-6ACD0EB95107}"/>
    <cellStyle name="Percent 14 5" xfId="1624" xr:uid="{CAC6761C-F276-4356-BB02-F8426ECB794E}"/>
    <cellStyle name="Percent 15" xfId="1625" xr:uid="{3B0C8A4E-1315-49EF-8009-BE43106B9F18}"/>
    <cellStyle name="Percent 16" xfId="1626" xr:uid="{D96B221F-310F-4210-82D3-5A1F938E8F26}"/>
    <cellStyle name="Percent 16 2" xfId="1627" xr:uid="{C789915C-F7B3-4BE9-990F-8A8744B00723}"/>
    <cellStyle name="Percent 16 3" xfId="1628" xr:uid="{9D55A8E6-1557-4B35-9F69-2714F7601226}"/>
    <cellStyle name="Percent 16 4" xfId="1629" xr:uid="{E5608461-5DDC-4D3D-BF3E-96219E371AC4}"/>
    <cellStyle name="Percent 16 5" xfId="1630" xr:uid="{6A854D3A-951A-4F5A-9195-E3F50CD1C0DC}"/>
    <cellStyle name="Percent 17" xfId="1631" xr:uid="{3ADAC632-FE3A-466C-843F-0A460015F7FA}"/>
    <cellStyle name="Percent 17 2" xfId="1632" xr:uid="{3CC02FBD-42D1-4953-9314-DC588E085706}"/>
    <cellStyle name="Percent 17 3" xfId="1633" xr:uid="{7423AADC-2CEE-4AD2-B0BD-CD387D2C5206}"/>
    <cellStyle name="Percent 17 4" xfId="1634" xr:uid="{A8BBA568-EB91-4999-B604-58922725132F}"/>
    <cellStyle name="Percent 17 5" xfId="1635" xr:uid="{ED75C761-56D6-408A-AE40-770131684C7D}"/>
    <cellStyle name="Percent 18" xfId="1636" xr:uid="{603FFB85-1F4B-4353-B4B5-79828D16ADA0}"/>
    <cellStyle name="Percent 19" xfId="1637" xr:uid="{B91579E0-7645-4C14-8684-833A47012D7C}"/>
    <cellStyle name="Percent 19 2" xfId="1638" xr:uid="{621A0EFD-2934-434A-8682-31D86B70FD95}"/>
    <cellStyle name="Percent 19 3" xfId="1639" xr:uid="{D0D6472E-2EE6-4756-B1C3-56F7FE27AF28}"/>
    <cellStyle name="Percent 19 4" xfId="1640" xr:uid="{1511FDFB-140D-4E2B-A618-2B11F5744437}"/>
    <cellStyle name="Percent 19 5" xfId="1641" xr:uid="{FE9C09AD-497C-4778-8016-0E098E3C5175}"/>
    <cellStyle name="Percent 2" xfId="1642" xr:uid="{CF08D330-F738-4FBD-9C7A-0AE673D97E5B}"/>
    <cellStyle name="Percent 2 2" xfId="1643" xr:uid="{0A7A1552-00FE-49C0-8A20-25D6507A3CA9}"/>
    <cellStyle name="Percent 2 3" xfId="1644" xr:uid="{84250773-7395-4733-8A07-476D4F995F9B}"/>
    <cellStyle name="Percent 2 4" xfId="1645" xr:uid="{88E52072-45BF-41B9-B05B-3494D89D5196}"/>
    <cellStyle name="Percent 2 5" xfId="1646" xr:uid="{9C2E6679-CD73-4055-8BC2-F3CA45542A60}"/>
    <cellStyle name="Percent 2 6" xfId="1647" xr:uid="{DA446B03-82F0-458E-81E5-3E4F03582C58}"/>
    <cellStyle name="Percent 2 7" xfId="1648" xr:uid="{A8C7A2C8-2BCF-466B-BF3A-523957500D8A}"/>
    <cellStyle name="Percent 2 8" xfId="1649" xr:uid="{151E16F0-ADBB-4C5E-82DB-B4333DED6A32}"/>
    <cellStyle name="Percent 2 9" xfId="1650" xr:uid="{A3E81E2D-9F16-4DD2-AFE6-645B5BCAA4B1}"/>
    <cellStyle name="Percent 20" xfId="1651" xr:uid="{D2190B95-69B5-4D16-B0D0-9B0BBC783474}"/>
    <cellStyle name="Percent 20 2" xfId="1652" xr:uid="{B589798B-6706-4195-82A6-4134EF50C65F}"/>
    <cellStyle name="Percent 20 3" xfId="1653" xr:uid="{3D5F6A81-0F61-4198-B747-E709487F3D20}"/>
    <cellStyle name="Percent 20 4" xfId="1654" xr:uid="{EB0CB60B-FE5D-4FED-A2B6-110918BFB120}"/>
    <cellStyle name="Percent 20 5" xfId="1655" xr:uid="{09FD026C-13CD-400D-9040-0EB8EFF5E6EB}"/>
    <cellStyle name="Percent 21" xfId="1656" xr:uid="{85F318AA-A1E1-4470-B02F-82C52CD7AD46}"/>
    <cellStyle name="Percent 21 2" xfId="1657" xr:uid="{74C7EDD5-55CB-4913-8DA8-729B055AAF23}"/>
    <cellStyle name="Percent 21 3" xfId="1658" xr:uid="{36D9F254-1268-4924-B7AF-78D969C0BC66}"/>
    <cellStyle name="Percent 21 4" xfId="1659" xr:uid="{B50EF4C0-4205-413D-9568-6846465F88C8}"/>
    <cellStyle name="Percent 21 5" xfId="1660" xr:uid="{F590DBCF-A70A-45D2-817A-6E578C643394}"/>
    <cellStyle name="Percent 22" xfId="1661" xr:uid="{1A467348-7E53-470A-84E6-539B2F87E0E7}"/>
    <cellStyle name="Percent 22 2" xfId="1662" xr:uid="{7F9EF94F-1D4B-491A-9569-DD52ED190B77}"/>
    <cellStyle name="Percent 22 3" xfId="1663" xr:uid="{326DE211-CA54-475C-A40D-757A5BD24F62}"/>
    <cellStyle name="Percent 22 4" xfId="1664" xr:uid="{7653F14B-2C2C-436D-91F1-E7CE0D07539B}"/>
    <cellStyle name="Percent 22 5" xfId="1665" xr:uid="{71486E00-E057-4023-937D-EFF609E4A410}"/>
    <cellStyle name="Percent 23" xfId="1666" xr:uid="{9F9CC0E8-0467-483C-9752-E5220AE1B5DB}"/>
    <cellStyle name="Percent 24" xfId="1667" xr:uid="{664AF9C0-0C2D-401E-B257-D87277D9C09B}"/>
    <cellStyle name="Percent 24 2" xfId="1668" xr:uid="{52294732-E4DE-4335-BBD2-7EB888329C0B}"/>
    <cellStyle name="Percent 24 3" xfId="1669" xr:uid="{7314B2F2-CF98-4B5F-9BA0-C7469411DF87}"/>
    <cellStyle name="Percent 24 4" xfId="1670" xr:uid="{74F8A925-56C7-4003-842B-F05204238659}"/>
    <cellStyle name="Percent 24 5" xfId="1671" xr:uid="{A4737ADC-1EF5-4087-831B-4E4AB1A8A985}"/>
    <cellStyle name="Percent 25" xfId="1672" xr:uid="{5A9F296D-EB2F-4CBC-A53A-88FC44E9653F}"/>
    <cellStyle name="Percent 25 2" xfId="1673" xr:uid="{E4811F2D-FD0F-4997-9770-1C1D0A694554}"/>
    <cellStyle name="Percent 25 3" xfId="1674" xr:uid="{8778C209-392C-4EB6-8123-ABC778571AED}"/>
    <cellStyle name="Percent 25 4" xfId="1675" xr:uid="{9CC7B660-1EEC-47F6-9A64-3C78EED842EA}"/>
    <cellStyle name="Percent 25 5" xfId="1676" xr:uid="{EB2F5447-CA96-4551-BACB-8A17CB512D0F}"/>
    <cellStyle name="Percent 26" xfId="1677" xr:uid="{1E8EDB3E-4032-4C4D-924C-198B6B1723D1}"/>
    <cellStyle name="Percent 27" xfId="1678" xr:uid="{62AAECA7-FFEB-4847-8703-B8FB0186EFA2}"/>
    <cellStyle name="Percent 27 2" xfId="1679" xr:uid="{6BF73B3D-3FD8-4622-9F83-E823EA202BA5}"/>
    <cellStyle name="Percent 27 3" xfId="1680" xr:uid="{0EAB9FBC-725B-402B-91A4-3EFE3EE72FB1}"/>
    <cellStyle name="Percent 27 4" xfId="1681" xr:uid="{18402947-2241-48CB-BB7C-2E0D1FC365C7}"/>
    <cellStyle name="Percent 27 5" xfId="1682" xr:uid="{707BB14E-AC21-4B21-A3F1-8378A88C672D}"/>
    <cellStyle name="Percent 28" xfId="1683" xr:uid="{DA08B40D-9978-4F72-BBF0-FB433F178ECB}"/>
    <cellStyle name="Percent 29" xfId="1684" xr:uid="{4B488353-EAC4-4F07-935D-F1BE339E04E4}"/>
    <cellStyle name="Percent 3" xfId="1685" xr:uid="{D057F373-7222-4BCD-AEB5-31B00603C57F}"/>
    <cellStyle name="Percent 3 2" xfId="1686" xr:uid="{39F31339-50CF-4400-8559-3B89105F3A51}"/>
    <cellStyle name="Percent 3 2 2" xfId="1687" xr:uid="{F5FA3471-2DF2-4073-B976-DDD2E4E17453}"/>
    <cellStyle name="Percent 3 2 2 2" xfId="1688" xr:uid="{71BDCD43-FA1B-4DA5-8A8C-D48A785F2094}"/>
    <cellStyle name="Percent 3 2 2 3" xfId="1689" xr:uid="{88B4D829-9F97-44BF-AA0C-03DD18A7D41E}"/>
    <cellStyle name="Percent 3 2 3" xfId="1690" xr:uid="{FC6E6770-3898-406E-9BF7-46F8F1B69B26}"/>
    <cellStyle name="Percent 3 3" xfId="1691" xr:uid="{0AC08E50-0DE1-4D7B-A2D7-1AB2CF85A454}"/>
    <cellStyle name="Percent 3 4" xfId="1692" xr:uid="{C95C3861-FA46-475D-8452-3A579DA3CF7E}"/>
    <cellStyle name="Percent 3 5" xfId="1693" xr:uid="{BEDCA039-E277-4223-ABC1-10D589BC5764}"/>
    <cellStyle name="Percent 3 6" xfId="1694" xr:uid="{FEAC68BD-1926-42CE-8432-CFF613804908}"/>
    <cellStyle name="Percent 30" xfId="1695" xr:uid="{684C7CBD-24A9-4806-9280-23769045390A}"/>
    <cellStyle name="Percent 31" xfId="1696" xr:uid="{5B42CBA2-909D-4EF0-A11D-A196461F917F}"/>
    <cellStyle name="Percent 32" xfId="1697" xr:uid="{5C7103BC-C9F9-41E7-B25F-A3038731A905}"/>
    <cellStyle name="Percent 33" xfId="1698" xr:uid="{80689DBD-645E-4F9C-B73B-CDBE6848EC6B}"/>
    <cellStyle name="Percent 34" xfId="1699" xr:uid="{52AD8EDA-4D0A-4FB0-9E1D-E95B696027A1}"/>
    <cellStyle name="Percent 35" xfId="1700" xr:uid="{CB34253D-70A0-4A68-B04E-EE049EE9F7BA}"/>
    <cellStyle name="Percent 36" xfId="1701" xr:uid="{FED47A4E-7A47-4689-B73A-66F4255920BE}"/>
    <cellStyle name="Percent 37" xfId="1702" xr:uid="{9FD16221-957E-4EA7-B86C-7F5F36E8DE67}"/>
    <cellStyle name="Percent 38" xfId="1607" xr:uid="{3D1BA5F8-AA63-4013-9959-9714320A6075}"/>
    <cellStyle name="Percent 4" xfId="1703" xr:uid="{0A63FFA4-876C-4F33-85B8-860B1AFABB0C}"/>
    <cellStyle name="Percent 4 2" xfId="1704" xr:uid="{9F63B302-B5E1-489A-8439-7C1B7337B1FA}"/>
    <cellStyle name="Percent 4 3" xfId="1705" xr:uid="{FE2AB837-1221-492C-B4C4-A620F0A34958}"/>
    <cellStyle name="Percent 5" xfId="1706" xr:uid="{3D532D5D-E91C-43C7-933B-11057F9C4F35}"/>
    <cellStyle name="Percent 5 2" xfId="1707" xr:uid="{79ED762E-E65A-44D8-ADDF-69478A7FBB3F}"/>
    <cellStyle name="Percent 6" xfId="1708" xr:uid="{DFDA009C-7FEE-49AD-86A8-091F4754EB29}"/>
    <cellStyle name="Percent 6 2" xfId="1709" xr:uid="{48EF69F4-C40A-4742-9C86-09F70F611160}"/>
    <cellStyle name="Percent 6 3" xfId="1710" xr:uid="{33E663F5-F2D9-44EE-B6FE-C01AC4268DFD}"/>
    <cellStyle name="Percent 6 4" xfId="1711" xr:uid="{007FFDDD-1782-47E4-9D57-ACD220D7B1AE}"/>
    <cellStyle name="Percent 7" xfId="1712" xr:uid="{0EE5D528-57EE-4B7A-BC51-8CC682B47B12}"/>
    <cellStyle name="Percent 7 2" xfId="1713" xr:uid="{51BEAC23-EEE0-40DC-A415-81F09586FEE3}"/>
    <cellStyle name="Percent 7 3" xfId="1714" xr:uid="{0EDBF42D-3E60-4D8A-AD22-C869C6631633}"/>
    <cellStyle name="Percent 8" xfId="1715" xr:uid="{DB9774ED-CBC2-4B08-8AC2-07F3A7A9BA6C}"/>
    <cellStyle name="Percent 8 2" xfId="1716" xr:uid="{5FF19D70-CBC3-4A19-8DDB-9B00B2C72EAA}"/>
    <cellStyle name="Percent 8 3" xfId="1717" xr:uid="{165D3E0D-AF5B-479B-B9F3-0510B6EE88CF}"/>
    <cellStyle name="Percent 9" xfId="1718" xr:uid="{8E7C8A06-01E8-4838-BC97-EAD07ADD1651}"/>
    <cellStyle name="Percent 9 2" xfId="1719" xr:uid="{D69BE96E-3A64-49B1-838C-6F5569204C04}"/>
    <cellStyle name="Percent 9 3" xfId="1720" xr:uid="{C09CDE7A-D92B-48F6-ABEB-B7E2A9B39AC6}"/>
    <cellStyle name="PwC" xfId="36" xr:uid="{00000000-0005-0000-0000-000027000000}"/>
    <cellStyle name="Standard" xfId="37" xr:uid="{00000000-0005-0000-0000-000028000000}"/>
    <cellStyle name="Style 1" xfId="1721" xr:uid="{D1E07D59-1A86-4459-AD33-A7830D5B44E6}"/>
    <cellStyle name="Style 1 2" xfId="1722" xr:uid="{6C26A173-17D3-4DEC-8409-FDE7854FCB8F}"/>
    <cellStyle name="subhead" xfId="38" xr:uid="{00000000-0005-0000-0000-000029000000}"/>
    <cellStyle name="Title 2" xfId="172" xr:uid="{A9509E6F-8B10-475B-B8BD-5A2B730C0568}"/>
    <cellStyle name="Title 2 2" xfId="173" xr:uid="{DF2C337F-5CE2-4B78-AAE1-8609512F05C0}"/>
    <cellStyle name="Title 2 2 2" xfId="1723" xr:uid="{41A832B9-B86E-440B-8B14-E7776ED4D8E0}"/>
    <cellStyle name="Title 2 3" xfId="1724" xr:uid="{5F715B06-C12E-49FC-8871-6AC2D263F1CE}"/>
    <cellStyle name="Title 2 4" xfId="1725" xr:uid="{009A38E6-914B-47E5-8500-302A97A3DB79}"/>
    <cellStyle name="Title 2 5" xfId="1726" xr:uid="{12766FF6-D3F7-4744-A0E8-18CEEA614D76}"/>
    <cellStyle name="Title 3" xfId="222" xr:uid="{49B833F7-AA13-4E77-AD40-F5545412EA04}"/>
    <cellStyle name="Title 3 2" xfId="1727" xr:uid="{1D914819-94DC-4A4E-A228-E314F053B3C4}"/>
    <cellStyle name="Title 3 3" xfId="1728" xr:uid="{7E437D93-2FA9-433C-959F-740C0E96F07F}"/>
    <cellStyle name="Title 3 4" xfId="1729" xr:uid="{660CD73F-891E-4BF6-9905-90D1C6BC93F4}"/>
    <cellStyle name="Title 4" xfId="1730" xr:uid="{EA40A09F-1020-4C96-9DFB-EE0390E516DB}"/>
    <cellStyle name="Title 5" xfId="1808" xr:uid="{419CBCE9-1C75-4C3A-A433-692F969C0F1A}"/>
    <cellStyle name="Total 2" xfId="174" xr:uid="{CC1B348E-06D8-4CFF-B500-D0C6A1D60BBC}"/>
    <cellStyle name="Total 2 2" xfId="175" xr:uid="{5803CBD2-C381-4E54-A02C-D848DB8A5C4A}"/>
    <cellStyle name="Total 2 2 2" xfId="1731" xr:uid="{2AAB1789-8D98-47B8-A62E-129350F03955}"/>
    <cellStyle name="Total 2 2 2 2" xfId="2069" xr:uid="{3A87E2AC-4113-4120-AD15-9493DE9320CA}"/>
    <cellStyle name="Total 2 2 2 2 2" xfId="2633" xr:uid="{E8DD6BDA-0A11-49D5-95D6-9CF1BF0C79A1}"/>
    <cellStyle name="Total 2 2 2 2 3" xfId="2927" xr:uid="{60F6033F-F587-4936-807C-EC344B639E57}"/>
    <cellStyle name="Total 2 2 2 3" xfId="2020" xr:uid="{7260ED97-9045-47DA-A368-24E3AEB43ECF}"/>
    <cellStyle name="Total 2 2 2 3 2" xfId="2878" xr:uid="{39C8DB51-7243-41BD-9AD0-BB43C0136521}"/>
    <cellStyle name="Total 2 2 2 4" xfId="2449" xr:uid="{2D0049CD-B23A-403A-8AF9-A09B8F9DD625}"/>
    <cellStyle name="Total 2 2 2 4 2" xfId="2731" xr:uid="{FC24C3B1-F7C8-4AF3-819A-048E67A77604}"/>
    <cellStyle name="Total 2 2 2 5" xfId="2147" xr:uid="{D9D11751-0E0D-4636-9CA8-C10793CF1327}"/>
    <cellStyle name="Total 2 2 3" xfId="1930" xr:uid="{3723C95F-5452-4D3C-A17C-CC402A08F491}"/>
    <cellStyle name="Total 2 2 3 2" xfId="2569" xr:uid="{61261986-E480-48C0-8F97-B4AB9B5E05FC}"/>
    <cellStyle name="Total 2 2 3 3" xfId="2788" xr:uid="{8103C6F5-5E4A-4AAE-931F-577EA391CA2A}"/>
    <cellStyle name="Total 2 2 4" xfId="2015" xr:uid="{ED516EA1-D8C1-4BEA-A11E-FEE0BF57053C}"/>
    <cellStyle name="Total 2 2 4 2" xfId="2873" xr:uid="{697595E9-76F8-42B4-8962-58E77E591C4F}"/>
    <cellStyle name="Total 2 2 5" xfId="2368" xr:uid="{0A067CD2-38B2-409E-8E2C-23E5DB08E5DA}"/>
    <cellStyle name="Total 2 2 5 2" xfId="2135" xr:uid="{A3D735D0-EF07-46A4-A1F5-87140F536AB0}"/>
    <cellStyle name="Total 2 2 6" xfId="2277" xr:uid="{B743FF4F-7DF3-4102-B1FE-39FC10A2FBC5}"/>
    <cellStyle name="Total 2 3" xfId="1732" xr:uid="{DF14A326-798E-4EC2-AE41-FEB3A6C295C2}"/>
    <cellStyle name="Total 2 3 2" xfId="2070" xr:uid="{0C860759-C90D-46E5-A8FC-603FCD17F185}"/>
    <cellStyle name="Total 2 3 2 2" xfId="2634" xr:uid="{E44B9A0A-02E7-44F6-A9A0-D56FD0C55CD5}"/>
    <cellStyle name="Total 2 3 2 3" xfId="2928" xr:uid="{810DCC15-B1E4-4607-88EE-C5DF39338FD6}"/>
    <cellStyle name="Total 2 3 3" xfId="91" xr:uid="{A3EF5348-E3BF-4DF3-BFD4-B0CBDEE78B75}"/>
    <cellStyle name="Total 2 3 3 2" xfId="2138" xr:uid="{883904C1-9DB4-42EC-A309-AA4C4BC5AE1A}"/>
    <cellStyle name="Total 2 3 4" xfId="2450" xr:uid="{8D8D9965-E65F-4034-B9A0-ACA41FBA9C75}"/>
    <cellStyle name="Total 2 3 4 2" xfId="2732" xr:uid="{914186D7-94B6-46FF-B163-2B1188E0B52D}"/>
    <cellStyle name="Total 2 3 5" xfId="2146" xr:uid="{D123D401-63EF-4186-8F4E-194DECC954D4}"/>
    <cellStyle name="Total 2 4" xfId="1733" xr:uid="{D0FA349F-8875-46F5-B9B7-1207B01CCB43}"/>
    <cellStyle name="Total 2 4 2" xfId="2071" xr:uid="{DAB5CEE2-3BB3-40DF-B00A-AA345745CEB0}"/>
    <cellStyle name="Total 2 4 2 2" xfId="2635" xr:uid="{4FBC6090-3900-4F0E-8C0F-F7C48207FEB9}"/>
    <cellStyle name="Total 2 4 2 3" xfId="2929" xr:uid="{D1E71EB5-6399-40CE-AD5C-28C9B6D0D86D}"/>
    <cellStyle name="Total 2 4 3" xfId="1946" xr:uid="{72A58276-7C3E-4469-A173-FE6FDAE32A90}"/>
    <cellStyle name="Total 2 4 3 2" xfId="2804" xr:uid="{A9208A9C-6DD2-443B-97E3-8E02D941DA92}"/>
    <cellStyle name="Total 2 4 4" xfId="2451" xr:uid="{A7FD38CF-7026-4DD1-945B-A79DC40E2793}"/>
    <cellStyle name="Total 2 4 4 2" xfId="2733" xr:uid="{63B25D1E-867F-4C0C-AB98-6C7C21AFA686}"/>
    <cellStyle name="Total 2 4 5" xfId="2291" xr:uid="{5CCCB871-DAFA-44B7-96A6-53807EB16992}"/>
    <cellStyle name="Total 2 5" xfId="1734" xr:uid="{BF36C2A3-5DBD-4062-B3A3-CDC888F69B22}"/>
    <cellStyle name="Total 2 5 2" xfId="2072" xr:uid="{7B8F8C1B-FA26-4954-80E2-F202769F3CA7}"/>
    <cellStyle name="Total 2 5 2 2" xfId="2636" xr:uid="{8DCED557-7FE3-4914-8DAB-D20F1919FE13}"/>
    <cellStyle name="Total 2 5 2 3" xfId="2930" xr:uid="{E6A594A2-0A2D-4308-BE87-F0A3740FCFA0}"/>
    <cellStyle name="Total 2 5 3" xfId="1945" xr:uid="{DBF2B1A4-D766-4798-986D-0E6EF1FC1AF1}"/>
    <cellStyle name="Total 2 5 3 2" xfId="2803" xr:uid="{3B94D0FE-B31A-4DE5-AE0C-72B6C12E2ACD}"/>
    <cellStyle name="Total 2 5 4" xfId="2452" xr:uid="{C27B2080-7798-4BBA-A243-CFFA3F8AE701}"/>
    <cellStyle name="Total 2 5 4 2" xfId="2734" xr:uid="{EF3B8A7A-1947-4905-AFFB-F3165694BC65}"/>
    <cellStyle name="Total 2 5 5" xfId="2196" xr:uid="{7D7BB2BA-4EC4-4E45-8523-13517C567E22}"/>
    <cellStyle name="Total 2 6" xfId="1929" xr:uid="{9F1E2ED1-F084-4E81-8A3B-C909DEA90A29}"/>
    <cellStyle name="Total 2 6 2" xfId="2568" xr:uid="{2786763A-40F7-44D1-B42A-00C0D7D7E0B8}"/>
    <cellStyle name="Total 2 6 3" xfId="2787" xr:uid="{16C612DF-3936-4387-B6B5-CD91D0909948}"/>
    <cellStyle name="Total 2 7" xfId="2016" xr:uid="{93DBBACE-9568-410D-9007-CFD241F7AA4D}"/>
    <cellStyle name="Total 2 7 2" xfId="2874" xr:uid="{ED36476B-5EB8-43DE-AF9A-AE6EB885A95A}"/>
    <cellStyle name="Total 2 8" xfId="2367" xr:uid="{9F7CCCB8-C37A-4813-AF5E-1433F3F0FED0}"/>
    <cellStyle name="Total 2 8 2" xfId="2136" xr:uid="{BD58FE73-820F-4CEC-9FB3-20D31A77F792}"/>
    <cellStyle name="Total 2 9" xfId="2278" xr:uid="{BA42D3DA-4CD3-48C2-BC9E-1AF7D60A712D}"/>
    <cellStyle name="Total 3" xfId="223" xr:uid="{14AABE78-D7DB-4C77-908F-BBE9A27C4615}"/>
    <cellStyle name="Total 3 2" xfId="1736" xr:uid="{6CD84FB6-ECEB-4B6F-B2E0-3CC242FD5788}"/>
    <cellStyle name="Total 3 2 2" xfId="2074" xr:uid="{FCEF41D1-19C6-47A9-A3AD-3B74E78B833D}"/>
    <cellStyle name="Total 3 2 2 2" xfId="2638" xr:uid="{D75C1F9B-A39E-497C-9CED-614FF5996A43}"/>
    <cellStyle name="Total 3 2 2 3" xfId="2932" xr:uid="{ADFDA101-16B5-41C6-A874-C27B1D89C367}"/>
    <cellStyle name="Total 3 2 3" xfId="1928" xr:uid="{C9FA93D5-B28F-4C39-A2AA-563B88196A55}"/>
    <cellStyle name="Total 3 2 3 2" xfId="2786" xr:uid="{70188FFC-7F0F-44B9-B577-B752C4BA1D55}"/>
    <cellStyle name="Total 3 2 4" xfId="2454" xr:uid="{12C50291-8940-41C0-81A7-2D4E998FCF87}"/>
    <cellStyle name="Total 3 2 4 2" xfId="2736" xr:uid="{441A8B93-FD4E-422B-8BDC-21F05F9F5C71}"/>
    <cellStyle name="Total 3 2 5" xfId="2195" xr:uid="{C52B65CF-DB81-4684-BBE0-2268F4FEFF2A}"/>
    <cellStyle name="Total 3 3" xfId="1737" xr:uid="{49272C50-5DCF-4D15-8DFF-EF9D59BD6DF3}"/>
    <cellStyle name="Total 3 3 2" xfId="2075" xr:uid="{18DCE240-B57C-43D8-B383-CDEBAB62D0A0}"/>
    <cellStyle name="Total 3 3 2 2" xfId="2639" xr:uid="{31264F29-745F-4385-ACC7-85F01DE7BAAF}"/>
    <cellStyle name="Total 3 3 2 3" xfId="2933" xr:uid="{3320AB77-8AC2-45F0-AE25-501711B7521D}"/>
    <cellStyle name="Total 3 3 3" xfId="1913" xr:uid="{965BC325-18B8-4BF9-97E7-012EE8E2AC9D}"/>
    <cellStyle name="Total 3 3 3 2" xfId="2771" xr:uid="{C5F9FCE8-429C-4A0F-B29D-72B469D931FC}"/>
    <cellStyle name="Total 3 3 4" xfId="2455" xr:uid="{EC21C848-E544-4C80-BE06-3C60854F6587}"/>
    <cellStyle name="Total 3 3 4 2" xfId="2737" xr:uid="{515B993F-B893-49B2-8A5F-D0DAB3730BC0}"/>
    <cellStyle name="Total 3 3 5" xfId="2194" xr:uid="{3A9F6BF6-EED7-4E13-AA63-B87EE9DA9237}"/>
    <cellStyle name="Total 3 4" xfId="1738" xr:uid="{B8D46927-370E-4EEC-AE84-250174F6371C}"/>
    <cellStyle name="Total 3 4 2" xfId="2076" xr:uid="{DEBA3C17-5A5E-4401-BB93-8146B0F32FFA}"/>
    <cellStyle name="Total 3 4 2 2" xfId="2640" xr:uid="{89F8E48F-ECDC-47D9-B545-E446E1CC2F64}"/>
    <cellStyle name="Total 3 4 2 3" xfId="2934" xr:uid="{C371695C-ABC6-4267-A07A-F9EF68403457}"/>
    <cellStyle name="Total 3 4 3" xfId="1927" xr:uid="{2572E429-D5AB-468E-86BA-5CEC428D0650}"/>
    <cellStyle name="Total 3 4 3 2" xfId="2785" xr:uid="{1CDDBB4C-AC2C-44D9-AF9B-AB866EA91CDB}"/>
    <cellStyle name="Total 3 4 4" xfId="2456" xr:uid="{221CEC49-9979-466E-83AD-C49D71773B30}"/>
    <cellStyle name="Total 3 4 4 2" xfId="2738" xr:uid="{09BC72B8-2EF3-45AA-98F1-D770033B231C}"/>
    <cellStyle name="Total 3 4 5" xfId="2193" xr:uid="{D0D46854-B5FB-48CD-A2F9-90A7A50660DE}"/>
    <cellStyle name="Total 3 5" xfId="1735" xr:uid="{8829DFBC-4683-4968-9CC8-F4F73817D57A}"/>
    <cellStyle name="Total 3 5 2" xfId="2073" xr:uid="{36889FC1-4F3B-4838-B393-CEF4431B6E8F}"/>
    <cellStyle name="Total 3 5 2 2" xfId="2637" xr:uid="{B3691034-05E9-4DFC-9467-1A1F1DBEECD3}"/>
    <cellStyle name="Total 3 5 2 3" xfId="2931" xr:uid="{4B7B2790-B5B6-45B1-B0FE-AD1A2A090486}"/>
    <cellStyle name="Total 3 5 3" xfId="1943" xr:uid="{AC21D9DD-A0DD-4426-8EB7-69577E27C78F}"/>
    <cellStyle name="Total 3 5 3 2" xfId="2801" xr:uid="{114A60A5-6D76-4059-AF12-BEA4F1159A54}"/>
    <cellStyle name="Total 3 5 4" xfId="2453" xr:uid="{DA5340AA-7D01-4CD6-9E35-3EF7A69EA138}"/>
    <cellStyle name="Total 3 5 4 2" xfId="2735" xr:uid="{0C04C892-9E36-4063-AEC3-5565D6B8EE82}"/>
    <cellStyle name="Total 3 5 5" xfId="2192" xr:uid="{6B0CBED6-BB5C-44ED-8A20-151B7E878BCB}"/>
    <cellStyle name="Total 3 6" xfId="1938" xr:uid="{8241E642-98F0-4234-8B94-D1364DE8B177}"/>
    <cellStyle name="Total 3 6 2" xfId="2574" xr:uid="{847511C7-217F-44B7-9E05-7AEDC08C6883}"/>
    <cellStyle name="Total 3 6 3" xfId="2796" xr:uid="{EAF39C96-14BA-4278-8CA3-FEBFFDB84604}"/>
    <cellStyle name="Total 3 7" xfId="2014" xr:uid="{259C42D9-0F51-4FA5-83EB-A8C711AA6AF9}"/>
    <cellStyle name="Total 3 7 2" xfId="2872" xr:uid="{94923528-3030-491B-9BF8-17884185AD2A}"/>
    <cellStyle name="Total 3 8" xfId="2373" xr:uid="{EB8B0D20-863F-4232-A9EB-E896352327EE}"/>
    <cellStyle name="Total 3 8 2" xfId="2155" xr:uid="{50B99FE4-8ACF-4016-AA15-E2487A00DBFA}"/>
    <cellStyle name="Total 3 9" xfId="2272" xr:uid="{C112981D-4A1C-4AFD-BF06-2A64C660F8D9}"/>
    <cellStyle name="Total 4" xfId="1739" xr:uid="{C65B70AE-C2F2-42D2-809E-EBD479B5BC0C}"/>
    <cellStyle name="Total 4 2" xfId="2077" xr:uid="{74509BD5-1758-4D93-A6CB-21043279FAF4}"/>
    <cellStyle name="Total 4 2 2" xfId="2641" xr:uid="{A15DE246-E5ED-45A6-90AB-370E4533243D}"/>
    <cellStyle name="Total 4 2 3" xfId="2935" xr:uid="{86CCD0F1-5E14-4533-B2EA-A2E50AA79B4C}"/>
    <cellStyle name="Total 4 3" xfId="1940" xr:uid="{D9AC9DB3-8C35-4834-97B4-7C4DC173A56C}"/>
    <cellStyle name="Total 4 3 2" xfId="2798" xr:uid="{1F95659A-F369-4575-B35E-FE63DD7D4FFE}"/>
    <cellStyle name="Total 4 4" xfId="2457" xr:uid="{8394C19B-A000-4D5B-8B68-3125B3E30DE0}"/>
    <cellStyle name="Total 4 4 2" xfId="2739" xr:uid="{62D2C480-F298-44F3-A3A7-EFF4285C6A5D}"/>
    <cellStyle name="Total 4 5" xfId="2154" xr:uid="{6D13107D-328E-4545-9571-3F80EFAA0A5A}"/>
    <cellStyle name="Warning Text 2" xfId="176" xr:uid="{41EBE5A2-7BF9-4FAA-AED3-A07AD246209C}"/>
    <cellStyle name="Warning Text 2 2" xfId="177" xr:uid="{10290B24-2EF7-4761-B905-DF41804A862E}"/>
    <cellStyle name="Warning Text 2 2 2" xfId="1740" xr:uid="{A50F1E32-0122-40BB-AA62-D573DFF51454}"/>
    <cellStyle name="Warning Text 2 3" xfId="1741" xr:uid="{730974CC-E3DC-46DA-ACDC-11538E690E0C}"/>
    <cellStyle name="Warning Text 2 4" xfId="1742" xr:uid="{7DCDA174-0E4D-4782-B38E-5BD3AAE1A325}"/>
    <cellStyle name="Warning Text 2 5" xfId="1743" xr:uid="{5B78EAC6-1C4B-459A-9A50-887D89774891}"/>
    <cellStyle name="Warning Text 3" xfId="224" xr:uid="{8BE035CE-F23D-4604-977D-998CA8C65AA9}"/>
    <cellStyle name="Warning Text 3 2" xfId="1745" xr:uid="{39FD6F3E-CAAB-4D3F-A67F-9289FD442BB4}"/>
    <cellStyle name="Warning Text 3 3" xfId="1746" xr:uid="{2E47AF0C-42CC-4380-86D0-888898091F57}"/>
    <cellStyle name="Warning Text 3 4" xfId="1747" xr:uid="{F0B0CED9-9C41-44D7-BA52-165F62897BA6}"/>
    <cellStyle name="Warning Text 3 5" xfId="1744" xr:uid="{4F65A6A8-4EB3-4499-A8E6-425BDE030A47}"/>
    <cellStyle name="Warning Text 4" xfId="1748" xr:uid="{093DCE3A-3A79-4A40-9906-06A4C89CFA2A}"/>
    <cellStyle name="강조색1" xfId="39" xr:uid="{00000000-0005-0000-0000-00002A000000}"/>
    <cellStyle name="강조색1 2" xfId="1749" xr:uid="{CCA0DB38-66F6-4B60-9BF0-6113055C9636}"/>
    <cellStyle name="강조색2" xfId="40" xr:uid="{00000000-0005-0000-0000-00002B000000}"/>
    <cellStyle name="강조색3" xfId="41" xr:uid="{00000000-0005-0000-0000-00002C000000}"/>
    <cellStyle name="강조색4" xfId="42" xr:uid="{00000000-0005-0000-0000-00002D000000}"/>
    <cellStyle name="강조색4 2" xfId="1750" xr:uid="{86438919-20B5-4DF7-8077-54B34170B307}"/>
    <cellStyle name="강조색5" xfId="43" xr:uid="{00000000-0005-0000-0000-00002E000000}"/>
    <cellStyle name="강조색6" xfId="44" xr:uid="{00000000-0005-0000-0000-00002F000000}"/>
    <cellStyle name="경고문" xfId="45" xr:uid="{00000000-0005-0000-0000-000030000000}"/>
    <cellStyle name="계산" xfId="46" xr:uid="{00000000-0005-0000-0000-000031000000}"/>
    <cellStyle name="계산 2" xfId="1751" xr:uid="{B97E43C4-2782-44FD-813E-711F48353182}"/>
    <cellStyle name="계산 2 2" xfId="2078" xr:uid="{ACF284A2-D768-4E99-8AC9-6673D58D4508}"/>
    <cellStyle name="계산 2 2 2" xfId="2642" xr:uid="{7AFFD790-4CB1-4253-9EAE-166F67E358D3}"/>
    <cellStyle name="계산 2 2 3" xfId="2936" xr:uid="{0588FF0C-09FF-4531-932F-A9B51D3A9BB8}"/>
    <cellStyle name="계산 2 3" xfId="2085" xr:uid="{0C1F3EBE-86A3-401B-8EEA-61015BB68A16}"/>
    <cellStyle name="계산 2 3 2" xfId="2943" xr:uid="{FECA5D97-AA0B-4337-AB47-7445770BE068}"/>
    <cellStyle name="계산 2 4" xfId="2458" xr:uid="{E8E31FC8-76CE-4126-8F64-16833A235931}"/>
    <cellStyle name="계산 2 4 2" xfId="2740" xr:uid="{06DEC5D6-7BB3-49F7-B2AE-CA3154116F35}"/>
    <cellStyle name="계산 2 5" xfId="2191" xr:uid="{BEAE34D4-6605-4D20-AAD2-4D03B563A081}"/>
    <cellStyle name="계산 3" xfId="1902" xr:uid="{AFF41E16-7FA3-4998-9EA4-D3BA977DBE9F}"/>
    <cellStyle name="계산 3 2" xfId="2107" xr:uid="{093926A2-8187-4183-8B88-9353D359228B}"/>
    <cellStyle name="계산 3 2 2" xfId="2662" xr:uid="{CC47C779-1610-453C-B3CE-4FDD717AAB9F}"/>
    <cellStyle name="계산 3 2 3" xfId="2965" xr:uid="{CBCC1FE7-EF3F-4A6C-AA6B-162AEE27FAC9}"/>
    <cellStyle name="계산 3 3" xfId="1931" xr:uid="{C46F991B-7350-4373-BA67-1C2A1950FE17}"/>
    <cellStyle name="계산 3 3 2" xfId="2789" xr:uid="{18E8030D-7446-403C-81F5-7343EC75BE5C}"/>
    <cellStyle name="계산 3 4" xfId="2549" xr:uid="{B1CD36F7-7308-4D8E-8D1F-2FCE13C0FDC4}"/>
    <cellStyle name="계산 3 4 2" xfId="2760" xr:uid="{B40AFB0A-4286-4465-9599-1D3F18F3CF0B}"/>
    <cellStyle name="계산 3 5" xfId="2178" xr:uid="{1AF08210-6763-4A31-A31B-F2BF95BE85E4}"/>
    <cellStyle name="계산 4" xfId="1910" xr:uid="{07FEF568-1491-494B-A653-BD153FE27229}"/>
    <cellStyle name="계산 4 2" xfId="2115" xr:uid="{04514729-F2D2-44A8-BBDB-0414A48DF505}"/>
    <cellStyle name="계산 4 2 2" xfId="2670" xr:uid="{7C2DF44B-9B10-4C50-84D1-1DDCE4457B57}"/>
    <cellStyle name="계산 4 2 3" xfId="2973" xr:uid="{C6580C9C-D401-4391-93FA-44E16DBE4EAA}"/>
    <cellStyle name="계산 4 3" xfId="1916" xr:uid="{63ED55E9-09FC-4F97-B09E-B0143AE53F87}"/>
    <cellStyle name="계산 4 3 2" xfId="2774" xr:uid="{85FB77DF-5A6D-4D93-B036-974426949758}"/>
    <cellStyle name="계산 4 4" xfId="2557" xr:uid="{7E94EE83-8B88-4D42-9AF5-F405398375E7}"/>
    <cellStyle name="계산 4 4 2" xfId="2768" xr:uid="{06D02C08-D3DC-4545-97E7-E43664873E45}"/>
    <cellStyle name="계산 4 5" xfId="2174" xr:uid="{AC5471D0-4AE2-4691-9D81-ED4EE8714D59}"/>
    <cellStyle name="계산 5" xfId="1903" xr:uid="{AFC25835-5512-4970-938D-EBD544065D98}"/>
    <cellStyle name="계산 5 2" xfId="2108" xr:uid="{4B5C3E45-83F5-4B67-AB21-7C89141161F8}"/>
    <cellStyle name="계산 5 2 2" xfId="2663" xr:uid="{61E05F9B-389D-4D25-A791-1E49E34F0FA0}"/>
    <cellStyle name="계산 5 2 3" xfId="2966" xr:uid="{50F73F0D-08B7-4B2A-A674-730C6D794460}"/>
    <cellStyle name="계산 5 3" xfId="1953" xr:uid="{B6C0D085-0A1D-400E-8A9C-7C03F6C1C1D7}"/>
    <cellStyle name="계산 5 3 2" xfId="2811" xr:uid="{C0B07467-B581-489F-B662-A4DA5221AD71}"/>
    <cellStyle name="계산 5 4" xfId="2550" xr:uid="{FE32C3F7-5E98-4B9C-BBFE-1DBC7AEF15CA}"/>
    <cellStyle name="계산 5 4 2" xfId="2761" xr:uid="{B82123E8-1C4D-45D0-BEC1-082A559D2379}"/>
    <cellStyle name="계산 5 5" xfId="2177" xr:uid="{0F0820C5-6FC5-4BFB-AADC-B645972851AC}"/>
    <cellStyle name="나쁨" xfId="47" xr:uid="{00000000-0005-0000-0000-000032000000}"/>
    <cellStyle name="똿뗦먛귟 [0.00]_PRODUCT DETAIL Q1" xfId="48" xr:uid="{00000000-0005-0000-0000-000033000000}"/>
    <cellStyle name="똿뗦먛귟_PRODUCT DETAIL Q1" xfId="49" xr:uid="{00000000-0005-0000-0000-000034000000}"/>
    <cellStyle name="메모" xfId="50" xr:uid="{00000000-0005-0000-0000-000035000000}"/>
    <cellStyle name="메모 2" xfId="1752" xr:uid="{F3442AD4-BC5D-473F-91DB-4D93E9069715}"/>
    <cellStyle name="메모 2 2" xfId="2079" xr:uid="{2CE29B4E-43A9-4EED-8C56-F032DC6063E6}"/>
    <cellStyle name="메모 2 2 2" xfId="2643" xr:uid="{375C6C6B-E3C7-4D88-8FB3-1153FF24A01A}"/>
    <cellStyle name="메모 2 2 3" xfId="2937" xr:uid="{8866592F-EBF1-47EA-AE4E-44522F2E4C12}"/>
    <cellStyle name="메모 2 3" xfId="1948" xr:uid="{E47CC4D9-5771-4328-9301-050E879B273A}"/>
    <cellStyle name="메모 2 3 2" xfId="2806" xr:uid="{B49FCFE5-748B-4343-9D31-20A4191BAE95}"/>
    <cellStyle name="메모 2 4" xfId="2459" xr:uid="{A2CC6878-5C1C-43CE-8CE6-7BBD065E48E4}"/>
    <cellStyle name="메모 2 4 2" xfId="2741" xr:uid="{D92B7993-5CE8-464C-98E6-3A785F85B133}"/>
    <cellStyle name="메모 2 5" xfId="2153" xr:uid="{A779A05B-BAB4-425F-B157-49F295233E5B}"/>
    <cellStyle name="메모 3" xfId="1895" xr:uid="{0A00152D-A24C-4B32-9D05-6C9DE27CB757}"/>
    <cellStyle name="메모 3 2" xfId="2101" xr:uid="{C2E5C5EB-EF25-4A15-9D5E-8D730E047BC5}"/>
    <cellStyle name="메모 3 2 2" xfId="2656" xr:uid="{E1D28F6C-9482-470A-834C-DE932517B5CD}"/>
    <cellStyle name="메모 3 2 3" xfId="2959" xr:uid="{D7F616CA-CC94-4D36-B995-183EE2EBF974}"/>
    <cellStyle name="메모 3 3" xfId="1915" xr:uid="{B7BFD6D9-1E85-4BEF-8455-C2DB8470488B}"/>
    <cellStyle name="메모 3 3 2" xfId="2773" xr:uid="{AA820210-1BAE-4854-8706-EB4B5A2F60F6}"/>
    <cellStyle name="메모 3 4" xfId="2543" xr:uid="{31313264-DE8B-4688-BDEF-EE3A805C602F}"/>
    <cellStyle name="메모 3 4 2" xfId="2754" xr:uid="{95690A6A-C73C-41C7-8440-F3B98C28CC8E}"/>
    <cellStyle name="메모 3 5" xfId="2183" xr:uid="{814FEB23-8EBC-448F-9B92-41823C7D0A6F}"/>
    <cellStyle name="메모 4" xfId="1904" xr:uid="{935303B9-3ECB-4944-9C10-F666C0278ABF}"/>
    <cellStyle name="메모 4 2" xfId="2109" xr:uid="{D68289C6-179D-4C8F-8766-961B9BFED010}"/>
    <cellStyle name="메모 4 2 2" xfId="2664" xr:uid="{97F41407-C0AA-4E5B-B67C-885A322840CC}"/>
    <cellStyle name="메모 4 2 3" xfId="2967" xr:uid="{B00BEBBF-A7C5-4272-AE08-24904754B4F9}"/>
    <cellStyle name="메모 4 3" xfId="1952" xr:uid="{A8E81EA6-74D7-4F2F-BA7D-A223656E2ED2}"/>
    <cellStyle name="메모 4 3 2" xfId="2810" xr:uid="{411739F5-0246-4202-B0D5-1755B96A2099}"/>
    <cellStyle name="메모 4 4" xfId="2551" xr:uid="{60F00331-D3A0-403C-84E9-92FA9D08A0D0}"/>
    <cellStyle name="메모 4 4 2" xfId="2762" xr:uid="{66ECA1FD-06D0-4908-AFD4-87349E89B424}"/>
    <cellStyle name="메모 4 5" xfId="2176" xr:uid="{5FDADF91-A2A9-4A2D-A2F2-324ACBBC62FE}"/>
    <cellStyle name="메모 5" xfId="1898" xr:uid="{382DA472-7365-4A7D-82E2-92BB02AF5A01}"/>
    <cellStyle name="메모 5 2" xfId="2103" xr:uid="{96D697BE-845F-4120-B201-D9006BD8EABE}"/>
    <cellStyle name="메모 5 2 2" xfId="2658" xr:uid="{1A2E6BDC-3A57-47D9-B795-D37F1EFAB347}"/>
    <cellStyle name="메모 5 2 3" xfId="2961" xr:uid="{A3DD94F4-8399-4A64-BDC0-2ADC6E2EA745}"/>
    <cellStyle name="메모 5 3" xfId="1954" xr:uid="{E801684E-C1D7-402B-8EDD-8943C04E41A8}"/>
    <cellStyle name="메모 5 3 2" xfId="2812" xr:uid="{C6D80000-2AFC-4396-A3D4-4187645658F5}"/>
    <cellStyle name="메모 5 4" xfId="2545" xr:uid="{5047F57A-5281-4E99-9731-6FC1293518B5}"/>
    <cellStyle name="메모 5 4 2" xfId="2756" xr:uid="{AF43AE68-9595-4092-8F87-772CBE459DC9}"/>
    <cellStyle name="메모 5 5" xfId="2182" xr:uid="{0729BFC2-E58D-466B-9C98-805A18641D7F}"/>
    <cellStyle name="메모 6" xfId="1911" xr:uid="{B30A6F52-CEAA-4856-8303-6B669F5FDE38}"/>
    <cellStyle name="메모 6 2" xfId="2116" xr:uid="{3ECF13DD-2112-4737-A209-E3A33A99FE72}"/>
    <cellStyle name="메모 6 2 2" xfId="2671" xr:uid="{7F2A9FE4-C9CF-4D86-8CC5-B2789AF78D4D}"/>
    <cellStyle name="메모 6 2 3" xfId="2974" xr:uid="{3AA19BC4-1B99-4FFD-B02E-C85BC7A2C39B}"/>
    <cellStyle name="메모 6 3" xfId="1949" xr:uid="{7D165068-8689-4006-97B8-A474D228E6FD}"/>
    <cellStyle name="메모 6 3 2" xfId="2807" xr:uid="{AC91F33F-EEA1-45DB-BA18-E71D1AA66BD7}"/>
    <cellStyle name="메모 6 4" xfId="2558" xr:uid="{9F56EE70-3B4B-4AF5-98F1-57EADBA40D96}"/>
    <cellStyle name="메모 6 4 2" xfId="2769" xr:uid="{BBAA40B8-B1CA-4C90-9114-A735653FD96A}"/>
    <cellStyle name="메모 6 5" xfId="2173" xr:uid="{90D0D360-0C67-442E-8A22-D0999624BD05}"/>
    <cellStyle name="믅됞 [0.00]_PRODUCT DETAIL Q1" xfId="51" xr:uid="{00000000-0005-0000-0000-000036000000}"/>
    <cellStyle name="믅됞_PRODUCT DETAIL Q1" xfId="52" xr:uid="{00000000-0005-0000-0000-000037000000}"/>
    <cellStyle name="백분율 2" xfId="53" xr:uid="{00000000-0005-0000-0000-000038000000}"/>
    <cellStyle name="백분율 3" xfId="54" xr:uid="{00000000-0005-0000-0000-000039000000}"/>
    <cellStyle name="백분율_95" xfId="1753" xr:uid="{1C97EC67-2D70-4845-A3E9-778C588C9B5A}"/>
    <cellStyle name="보통" xfId="55" xr:uid="{00000000-0005-0000-0000-00003A000000}"/>
    <cellStyle name="뷭?_BOOKSHIP" xfId="56" xr:uid="{00000000-0005-0000-0000-00003B000000}"/>
    <cellStyle name="설명 텍스트" xfId="57" xr:uid="{00000000-0005-0000-0000-00003C000000}"/>
    <cellStyle name="셀 확인" xfId="58" xr:uid="{00000000-0005-0000-0000-00003D000000}"/>
    <cellStyle name="쉼표 [0] 2" xfId="59" xr:uid="{00000000-0005-0000-0000-00003E000000}"/>
    <cellStyle name="쉼표 [0] 2 2" xfId="1754" xr:uid="{0BC02E1F-1125-4392-A231-9C85E43DE8B3}"/>
    <cellStyle name="쉼표 [0] 3" xfId="60" xr:uid="{00000000-0005-0000-0000-00003F000000}"/>
    <cellStyle name="쉼표 [0] 4" xfId="61" xr:uid="{00000000-0005-0000-0000-000040000000}"/>
    <cellStyle name="쉼표 [0] 5" xfId="62" xr:uid="{00000000-0005-0000-0000-000041000000}"/>
    <cellStyle name="쉼표 [0] 6" xfId="63" xr:uid="{00000000-0005-0000-0000-000042000000}"/>
    <cellStyle name="쉼표 2" xfId="64" xr:uid="{00000000-0005-0000-0000-000043000000}"/>
    <cellStyle name="쉼표 3" xfId="65" xr:uid="{00000000-0005-0000-0000-000044000000}"/>
    <cellStyle name="쉼표 4" xfId="66" xr:uid="{00000000-0005-0000-0000-000045000000}"/>
    <cellStyle name="쉼표 5" xfId="67" xr:uid="{00000000-0005-0000-0000-000046000000}"/>
    <cellStyle name="쉼표 6" xfId="68" xr:uid="{00000000-0005-0000-0000-000047000000}"/>
    <cellStyle name="스타일 1" xfId="69" xr:uid="{00000000-0005-0000-0000-000048000000}"/>
    <cellStyle name="연결된 셀" xfId="70" xr:uid="{00000000-0005-0000-0000-000049000000}"/>
    <cellStyle name="요약" xfId="71" xr:uid="{00000000-0005-0000-0000-00004A000000}"/>
    <cellStyle name="요약 2" xfId="1755" xr:uid="{115CFEBD-91DA-4661-93FE-0E51B61DFD9A}"/>
    <cellStyle name="요약 2 2" xfId="2081" xr:uid="{94315DD4-ED69-4801-9D15-79450420917B}"/>
    <cellStyle name="요약 2 2 2" xfId="2644" xr:uid="{68E73DB8-6A61-42DF-9E3A-A5E759025484}"/>
    <cellStyle name="요약 2 2 3" xfId="2939" xr:uid="{17A7D9B7-6D14-4D47-9E37-C9F5ED60C412}"/>
    <cellStyle name="요약 2 3" xfId="1960" xr:uid="{C3314ADD-D587-4677-8C1C-2B122D96D022}"/>
    <cellStyle name="요약 2 3 2" xfId="2818" xr:uid="{5DD27185-E879-4CAB-9B2B-71E68E65D53A}"/>
    <cellStyle name="요약 2 4" xfId="2460" xr:uid="{EA6DE2A6-B4BA-4408-9026-8153AB0A5A48}"/>
    <cellStyle name="요약 2 4 2" xfId="2742" xr:uid="{979C4815-41C0-4556-A1FC-E542938FEA3D}"/>
    <cellStyle name="요약 2 5" xfId="2190" xr:uid="{C0C0FC73-47AA-455F-8D76-D73B128F0058}"/>
    <cellStyle name="요약 3" xfId="1896" xr:uid="{1E29D0D0-20C5-44B2-B09D-DCCD67F65FBE}"/>
    <cellStyle name="요약 3 2" xfId="2102" xr:uid="{D109ED60-6245-4D4C-9325-F2BB1929EE81}"/>
    <cellStyle name="요약 3 2 2" xfId="2657" xr:uid="{6771A427-EE9E-4AF4-A396-CA2A978C6A40}"/>
    <cellStyle name="요약 3 2 3" xfId="2960" xr:uid="{D76196E8-2F67-49AF-8678-6D97C22742C9}"/>
    <cellStyle name="요약 3 3" xfId="1957" xr:uid="{38DA782A-4C34-4760-97E7-690091A65100}"/>
    <cellStyle name="요약 3 3 2" xfId="2815" xr:uid="{CB27E9BB-072B-4289-B71D-F32C97031496}"/>
    <cellStyle name="요약 3 4" xfId="2544" xr:uid="{776FE496-2B0E-44FC-8023-CEEF17BAF5BB}"/>
    <cellStyle name="요약 3 4 2" xfId="2755" xr:uid="{3CC48AA4-1324-4F4D-81C0-FEB2EA022C8B}"/>
    <cellStyle name="요약 3 5" xfId="2180" xr:uid="{D2B7139A-556E-41F5-B946-DD7D6F42E6C3}"/>
    <cellStyle name="요약 4" xfId="1906" xr:uid="{3BA62AD7-BBDE-4439-9D2A-1598B993E96B}"/>
    <cellStyle name="요약 4 2" xfId="2111" xr:uid="{4392973E-7E1A-46B7-AEB8-69D7A6CE4048}"/>
    <cellStyle name="요약 4 2 2" xfId="2666" xr:uid="{B35AFACE-66C2-4513-820D-DCF06202680C}"/>
    <cellStyle name="요약 4 2 3" xfId="2969" xr:uid="{F480270C-4D13-4B4E-AA3E-50A126E66897}"/>
    <cellStyle name="요약 4 3" xfId="1914" xr:uid="{61BF2FE2-0D3A-450C-BABA-F88FD4AB73B7}"/>
    <cellStyle name="요약 4 3 2" xfId="2772" xr:uid="{809C06F6-F37E-482F-9AB9-B15F08886909}"/>
    <cellStyle name="요약 4 4" xfId="2553" xr:uid="{DAE11CEC-34C5-4522-AC06-84ED37826EF8}"/>
    <cellStyle name="요약 4 4 2" xfId="2764" xr:uid="{32FE0CD9-20E7-47CD-8606-5534A6B70F7B}"/>
    <cellStyle name="요약 4 5" xfId="2139" xr:uid="{6735072B-342C-4E51-961A-E3B4BD24DD15}"/>
    <cellStyle name="요약 5" xfId="1901" xr:uid="{402D07F8-3CFF-4542-AD99-459BF7295670}"/>
    <cellStyle name="요약 5 2" xfId="2106" xr:uid="{1FE1380C-A97B-4264-B73B-0E4A735D1846}"/>
    <cellStyle name="요약 5 2 2" xfId="2661" xr:uid="{17E0E30A-F8EF-4C31-969D-6EA4951A695C}"/>
    <cellStyle name="요약 5 2 3" xfId="2964" xr:uid="{FC00168B-FF01-4D42-B6D0-F32EF3B25CA8}"/>
    <cellStyle name="요약 5 3" xfId="1947" xr:uid="{218E4303-2DC7-45A4-9408-0FC57435EC74}"/>
    <cellStyle name="요약 5 3 2" xfId="2805" xr:uid="{7369889C-2690-4246-863C-8A368C2EDC94}"/>
    <cellStyle name="요약 5 4" xfId="2548" xr:uid="{8154DAE5-5ECE-4E87-8234-A63B6A6C4D6F}"/>
    <cellStyle name="요약 5 4 2" xfId="2759" xr:uid="{C708F5EC-BC49-42F7-BAEA-87CEAED2C55B}"/>
    <cellStyle name="요약 5 5" xfId="2179" xr:uid="{D227FE52-FFDF-4873-B0B1-7411D93A652E}"/>
    <cellStyle name="요약 6" xfId="1905" xr:uid="{AE225D70-4B20-4164-A090-3E653DA76B56}"/>
    <cellStyle name="요약 6 2" xfId="2110" xr:uid="{19DC08B3-911F-4A22-8469-E07519F6E57A}"/>
    <cellStyle name="요약 6 2 2" xfId="2665" xr:uid="{F5FC1E28-B63E-46E5-AAF6-3EBDBA3846DE}"/>
    <cellStyle name="요약 6 2 3" xfId="2968" xr:uid="{858E6639-D945-4BC3-BB53-E493A3504CFF}"/>
    <cellStyle name="요약 6 3" xfId="1951" xr:uid="{E0F94131-C10F-4EBF-8A24-5452B9EA206B}"/>
    <cellStyle name="요약 6 3 2" xfId="2809" xr:uid="{96CE223B-B7B9-46E1-9B85-F74C08A38E1E}"/>
    <cellStyle name="요약 6 4" xfId="2552" xr:uid="{E6755B69-5EB2-418E-BB13-0EF0FBBF114E}"/>
    <cellStyle name="요약 6 4 2" xfId="2763" xr:uid="{1D6ACA53-0D65-43EC-8DC7-80BE8BA64C25}"/>
    <cellStyle name="요약 6 5" xfId="2140" xr:uid="{4B518121-2D9E-40E5-8B67-E036C51E642C}"/>
    <cellStyle name="입력" xfId="72" xr:uid="{00000000-0005-0000-0000-00004B000000}"/>
    <cellStyle name="입력 2" xfId="1756" xr:uid="{A9D213F8-950D-48CC-A228-9949C18EFB9D}"/>
    <cellStyle name="입력 2 2" xfId="2082" xr:uid="{975846CB-14C8-4AB2-93F8-3901BFB63F7B}"/>
    <cellStyle name="입력 2 2 2" xfId="2645" xr:uid="{8BB0C96A-AD2A-4688-8616-4F616926BE08}"/>
    <cellStyle name="입력 2 2 3" xfId="2940" xr:uid="{0E588EED-2DD3-4BF8-AF67-684E8E94D62B}"/>
    <cellStyle name="입력 2 3" xfId="2123" xr:uid="{B9576899-8A9A-44B6-A718-AD24F301A092}"/>
    <cellStyle name="입력 2 3 2" xfId="2981" xr:uid="{DBD9CE57-0409-41C4-8B9E-4C1CABA2F79C}"/>
    <cellStyle name="입력 2 4" xfId="2461" xr:uid="{3616A48E-3E7D-4CFB-B1C8-394CABFF77DA}"/>
    <cellStyle name="입력 2 4 2" xfId="2743" xr:uid="{CBF224B9-8068-4F72-AE97-6DCB8349D6F8}"/>
    <cellStyle name="입력 2 5" xfId="2189" xr:uid="{A9F6B2C4-DC1C-4780-B220-AE03A5CB2E41}"/>
    <cellStyle name="입력 3" xfId="1907" xr:uid="{59446E6D-C1CA-4E1D-81ED-90DA31E24072}"/>
    <cellStyle name="입력 3 2" xfId="2112" xr:uid="{6480A035-4CCC-44B3-BBD5-F22F8DF0A64D}"/>
    <cellStyle name="입력 3 2 2" xfId="2667" xr:uid="{23FABF7C-0BE1-47B4-9F83-4008AD5C9162}"/>
    <cellStyle name="입력 3 2 3" xfId="2970" xr:uid="{4BE3B22B-C7BD-4C6A-9A33-5872F8A005EE}"/>
    <cellStyle name="입력 3 3" xfId="2084" xr:uid="{933E4AAE-4020-41D7-B201-006469B29EE7}"/>
    <cellStyle name="입력 3 3 2" xfId="2942" xr:uid="{45968DC0-EB42-4081-8CB4-FC5464690DC8}"/>
    <cellStyle name="입력 3 4" xfId="2554" xr:uid="{0C25AA34-EE29-4363-B872-FB54B7C7E753}"/>
    <cellStyle name="입력 3 4 2" xfId="2765" xr:uid="{CD55F4F7-AED0-4AF7-BFD5-2751B4985F72}"/>
    <cellStyle name="입력 3 5" xfId="2290" xr:uid="{D746065F-D110-40D2-A7F1-7AD1B8523054}"/>
    <cellStyle name="입력 4" xfId="1900" xr:uid="{7B7E339D-AC9D-4153-A616-EF825BA21A7D}"/>
    <cellStyle name="입력 4 2" xfId="2105" xr:uid="{AE621778-C3EF-4222-B89B-1A7D3A401FD8}"/>
    <cellStyle name="입력 4 2 2" xfId="2660" xr:uid="{4895D3BB-249C-4175-8274-1618F96F129B}"/>
    <cellStyle name="입력 4 2 3" xfId="2963" xr:uid="{E16CC2F0-7637-42A6-AAB2-17173D1E9961}"/>
    <cellStyle name="입력 4 3" xfId="1955" xr:uid="{17A540F8-D4FB-4CB0-865C-AA7EDFAC4EEB}"/>
    <cellStyle name="입력 4 3 2" xfId="2813" xr:uid="{C03D53CC-F595-4538-86E0-D36E3DA1D302}"/>
    <cellStyle name="입력 4 4" xfId="2547" xr:uid="{40DE3327-A0FE-42F7-AE46-CA8521B29619}"/>
    <cellStyle name="입력 4 4 2" xfId="2758" xr:uid="{E34A245C-BB7C-4070-9858-95B7A163E2FC}"/>
    <cellStyle name="입력 4 5" xfId="2152" xr:uid="{85989B96-098A-4B1A-B4D4-7B77F6D3CCA9}"/>
    <cellStyle name="입력 5" xfId="1908" xr:uid="{40010EF0-EC91-42F1-93DE-8A67F1B9A26E}"/>
    <cellStyle name="입력 5 2" xfId="2113" xr:uid="{1FC07B66-AD99-447C-8E4D-FF987652FD0E}"/>
    <cellStyle name="입력 5 2 2" xfId="2668" xr:uid="{3F68C981-A93D-4387-AB19-FA6EB1089B89}"/>
    <cellStyle name="입력 5 2 3" xfId="2971" xr:uid="{9F79B569-B7F0-4AB9-89D4-9A68464136BB}"/>
    <cellStyle name="입력 5 3" xfId="1950" xr:uid="{421127A4-A57C-4F49-B74F-938921DB74A3}"/>
    <cellStyle name="입력 5 3 2" xfId="2808" xr:uid="{2FF81A74-63CB-4AD8-9824-808CAB882E21}"/>
    <cellStyle name="입력 5 4" xfId="2555" xr:uid="{32F04FFA-2823-47EA-99F9-BD633EFF7A9D}"/>
    <cellStyle name="입력 5 4 2" xfId="2766" xr:uid="{BB1D9DF6-713E-4BD3-9F93-B0B074F3B2F9}"/>
    <cellStyle name="입력 5 5" xfId="2175" xr:uid="{0A2FE410-B3AB-40FF-A631-A42D56AE2A26}"/>
    <cellStyle name="제목" xfId="73" xr:uid="{00000000-0005-0000-0000-00004C000000}"/>
    <cellStyle name="제목 1" xfId="74" xr:uid="{00000000-0005-0000-0000-00004D000000}"/>
    <cellStyle name="제목 1 2" xfId="1758" xr:uid="{2311429F-12A1-49FF-AEFF-03EFCE6907A6}"/>
    <cellStyle name="제목 2" xfId="75" xr:uid="{00000000-0005-0000-0000-00004E000000}"/>
    <cellStyle name="제목 2 2" xfId="1759" xr:uid="{84223352-929D-4C2D-AF8F-923A858CE704}"/>
    <cellStyle name="제목 3" xfId="76" xr:uid="{00000000-0005-0000-0000-00004F000000}"/>
    <cellStyle name="제목 3 2" xfId="1760" xr:uid="{0A592284-2489-46B6-8894-CB0EA6B8C9D0}"/>
    <cellStyle name="제목 4" xfId="77" xr:uid="{00000000-0005-0000-0000-000050000000}"/>
    <cellStyle name="제목 4 2" xfId="1761" xr:uid="{1F844BDC-88B4-47BF-9D9A-81555B613CA9}"/>
    <cellStyle name="제목 5" xfId="1757" xr:uid="{CCDB8249-608B-4C2C-A03F-0FB50B2E5DE1}"/>
    <cellStyle name="제목_2012 08 01 - washing plant 진행 사항" xfId="1762" xr:uid="{E0B24364-A70B-4DD6-AD28-DAEAE6D177F9}"/>
    <cellStyle name="좋음" xfId="78" xr:uid="{00000000-0005-0000-0000-000051000000}"/>
    <cellStyle name="출력" xfId="79" xr:uid="{00000000-0005-0000-0000-000052000000}"/>
    <cellStyle name="출력 2" xfId="1763" xr:uid="{D9132AA1-B59B-4619-8240-32E56B11CB93}"/>
    <cellStyle name="출력 2 2" xfId="2083" xr:uid="{AF9AB4D0-9381-44C7-B1F3-852083FD8B18}"/>
    <cellStyle name="출력 2 2 2" xfId="2646" xr:uid="{D1DA84A3-FE97-48F5-8A5F-168F629CF126}"/>
    <cellStyle name="출력 2 2 3" xfId="2941" xr:uid="{03064AB1-0178-4152-891C-D316E023BF51}"/>
    <cellStyle name="출력 2 3" xfId="2119" xr:uid="{641EC376-957C-4C4B-B86C-B1181AB0E7B8}"/>
    <cellStyle name="출력 2 3 2" xfId="2977" xr:uid="{2AD76582-1D61-42C5-B97C-FCE9D33FBE5D}"/>
    <cellStyle name="출력 2 4" xfId="2462" xr:uid="{79B414BF-AF2F-4E0C-AEE8-415DB38F33CB}"/>
    <cellStyle name="출력 2 4 2" xfId="2744" xr:uid="{89F77D5F-7DE9-45B0-9189-45312ACB104B}"/>
    <cellStyle name="출력 2 5" xfId="2188" xr:uid="{A03F5C0F-835E-4D85-B908-BD99CCEBE78B}"/>
    <cellStyle name="출력 3" xfId="1909" xr:uid="{8C86F108-D688-4732-BC37-7B64CDAA0E81}"/>
    <cellStyle name="출력 3 2" xfId="2114" xr:uid="{F28A0080-B9D1-4702-A0DC-B116295B9A2D}"/>
    <cellStyle name="출력 3 2 2" xfId="2669" xr:uid="{E67AFDE0-9C0E-4E38-B413-AB3336578BFA}"/>
    <cellStyle name="출력 3 2 3" xfId="2972" xr:uid="{028C1130-B936-4665-8E39-E14521D3DEB0}"/>
    <cellStyle name="출력 3 3" xfId="1917" xr:uid="{14F430E8-15C9-499F-9DAA-7C20A220C8D7}"/>
    <cellStyle name="출력 3 3 2" xfId="2775" xr:uid="{98122718-7EB7-4D4A-B777-DD6FA7E3585F}"/>
    <cellStyle name="출력 3 4" xfId="2556" xr:uid="{40CEF894-E430-4050-9308-3284892D6EEE}"/>
    <cellStyle name="출력 3 4 2" xfId="2767" xr:uid="{47377377-04EE-4B03-AD44-FF4EE5DF7DE0}"/>
    <cellStyle name="출력 3 5" xfId="2171" xr:uid="{96B4B307-D64F-4149-B488-E3534CC14626}"/>
    <cellStyle name="출력 4" xfId="1899" xr:uid="{844091B8-AE22-4A8C-A082-4004CB6A70B8}"/>
    <cellStyle name="출력 4 2" xfId="2104" xr:uid="{55B32E23-9878-453E-BD1B-A38F639B0EC6}"/>
    <cellStyle name="출력 4 2 2" xfId="2659" xr:uid="{55EC7205-A5A1-4A42-BE11-9C48FF4B0A69}"/>
    <cellStyle name="출력 4 2 3" xfId="2962" xr:uid="{79F78CEB-C2FA-4107-892A-6121ECE843EC}"/>
    <cellStyle name="출력 4 3" xfId="1956" xr:uid="{089B7FAF-6184-4A74-9144-45FD9B9ECBAE}"/>
    <cellStyle name="출력 4 3 2" xfId="2814" xr:uid="{AC4B4E22-A71A-4B55-A992-B4CAAB646A4E}"/>
    <cellStyle name="출력 4 4" xfId="2546" xr:uid="{3A606F0B-A1F6-4E6F-B3C1-C855F30F4DAC}"/>
    <cellStyle name="출력 4 4 2" xfId="2757" xr:uid="{845EAA9D-1DAE-4669-94C5-117AED94A2A4}"/>
    <cellStyle name="출력 4 5" xfId="2181" xr:uid="{FA142898-55FD-4B58-8D62-D7E6F507D50D}"/>
    <cellStyle name="출력 5" xfId="1912" xr:uid="{2B6FA17B-29D2-4E54-8AB6-55162F60679C}"/>
    <cellStyle name="출력 5 2" xfId="2117" xr:uid="{247EB238-03E6-4C4A-8579-041006AD8CFE}"/>
    <cellStyle name="출력 5 2 2" xfId="2672" xr:uid="{40161DD7-D233-4126-8BAF-9742A162B019}"/>
    <cellStyle name="출력 5 2 3" xfId="2975" xr:uid="{1BF8CC1F-2E3D-4C76-85CB-A92A00829D3E}"/>
    <cellStyle name="출력 5 3" xfId="92" xr:uid="{C7B5A843-E390-48DF-AE69-68668B24DFC6}"/>
    <cellStyle name="출력 5 3 2" xfId="2137" xr:uid="{47982666-6A71-4C15-9B7C-78C6C2FB147C}"/>
    <cellStyle name="출력 5 4" xfId="2559" xr:uid="{369B8974-E4BF-4C39-B5ED-759A07EC4892}"/>
    <cellStyle name="출력 5 4 2" xfId="2770" xr:uid="{2ED39B30-64A9-449A-897E-956EA21403F6}"/>
    <cellStyle name="출력 5 5" xfId="2172" xr:uid="{A8E3D9C1-48E8-48E6-B5DD-451D61BF41F6}"/>
    <cellStyle name="콤마 [0]_  종  합  " xfId="1764" xr:uid="{709FE57D-D136-4F5B-8E7F-1C97F02D4639}"/>
    <cellStyle name="콤마_  종  합  " xfId="1765" xr:uid="{E252F090-1A40-4D70-ACC6-8CCE1AB9A65C}"/>
    <cellStyle name="통화 [0]_  종  합  " xfId="1766" xr:uid="{690A1032-86B0-4199-9896-ADFA14335346}"/>
    <cellStyle name="통화_  종  합  " xfId="1767" xr:uid="{10ABD1B7-A611-4DFC-A9D2-44EDD90242EB}"/>
    <cellStyle name="표준 2" xfId="80" xr:uid="{00000000-0005-0000-0000-000055000000}"/>
    <cellStyle name="표준 2 2" xfId="1768" xr:uid="{53830A80-C9D1-46D1-B262-A9983447B8F3}"/>
    <cellStyle name="표준 3" xfId="81" xr:uid="{00000000-0005-0000-0000-000056000000}"/>
    <cellStyle name="표준_  종  합  " xfId="1769" xr:uid="{CD7DB66A-B087-42D7-A926-601047AE38EC}"/>
  </cellStyles>
  <dxfs count="0"/>
  <tableStyles count="0" defaultTableStyle="TableStyleMedium9" defaultPivotStyle="PivotStyleLight16"/>
  <colors>
    <mruColors>
      <color rgb="FFFFFFCC"/>
      <color rgb="FF0000FF"/>
      <color rgb="FF3333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Summary!$A$54</c:f>
              <c:strCache>
                <c:ptCount val="1"/>
                <c:pt idx="0">
                  <c:v>B/Plan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1.3272765913471639E-2"/>
                  <c:y val="1.99136792683523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27C-4870-BF55-CAA3070D042E}"/>
                </c:ext>
              </c:extLst>
            </c:dLbl>
            <c:dLbl>
              <c:idx val="10"/>
              <c:layout>
                <c:manualLayout>
                  <c:x val="-4.684505616519361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27C-4870-BF55-CAA3070D042E}"/>
                </c:ext>
              </c:extLst>
            </c:dLbl>
            <c:dLbl>
              <c:idx val="11"/>
              <c:layout>
                <c:manualLayout>
                  <c:x val="-7.8075093608657173E-3"/>
                  <c:y val="-6.2111801242236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27C-4870-BF55-CAA3070D042E}"/>
                </c:ext>
              </c:extLst>
            </c:dLbl>
            <c:dLbl>
              <c:idx val="13"/>
              <c:layout>
                <c:manualLayout>
                  <c:x val="-1.5615018721731207E-3"/>
                  <c:y val="2.69770626497774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27C-4870-BF55-CAA3070D042E}"/>
                </c:ext>
              </c:extLst>
            </c:dLbl>
            <c:dLbl>
              <c:idx val="14"/>
              <c:layout>
                <c:manualLayout>
                  <c:x val="-2.3422528082595664E-3"/>
                  <c:y val="4.38572895779331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27C-4870-BF55-CAA3070D042E}"/>
                </c:ext>
              </c:extLst>
            </c:dLbl>
            <c:dLbl>
              <c:idx val="15"/>
              <c:layout>
                <c:manualLayout>
                  <c:x val="-2.0299524338250569E-2"/>
                  <c:y val="4.9642979410182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27C-4870-BF55-CAA3070D042E}"/>
                </c:ext>
              </c:extLst>
            </c:dLbl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Summary!$B$31:$Q$32</c:f>
              <c:multiLvlStrCache>
                <c:ptCount val="16"/>
                <c:lvl>
                  <c:pt idx="0">
                    <c:v>RTS-CD</c:v>
                  </c:pt>
                  <c:pt idx="1">
                    <c:v>RTS-EF</c:v>
                  </c:pt>
                  <c:pt idx="2">
                    <c:v>RTS-CF</c:v>
                  </c:pt>
                  <c:pt idx="3">
                    <c:v>RTS-G</c:v>
                  </c:pt>
                  <c:pt idx="4">
                    <c:v>RTN</c:v>
                  </c:pt>
                  <c:pt idx="5">
                    <c:v>RTM</c:v>
                  </c:pt>
                  <c:pt idx="6">
                    <c:v>SM 6</c:v>
                  </c:pt>
                  <c:pt idx="7">
                    <c:v>SM B</c:v>
                  </c:pt>
                  <c:pt idx="8">
                    <c:v>SM C</c:v>
                  </c:pt>
                  <c:pt idx="9">
                    <c:v>SM AB</c:v>
                  </c:pt>
                  <c:pt idx="10">
                    <c:v>RTN</c:v>
                  </c:pt>
                  <c:pt idx="11">
                    <c:v>RTM</c:v>
                  </c:pt>
                  <c:pt idx="12">
                    <c:v>SM D</c:v>
                  </c:pt>
                  <c:pt idx="13">
                    <c:v>SM B</c:v>
                  </c:pt>
                  <c:pt idx="14">
                    <c:v>SM D</c:v>
                  </c:pt>
                  <c:pt idx="15">
                    <c:v>SSB</c:v>
                  </c:pt>
                </c:lvl>
                <c:lvl>
                  <c:pt idx="0">
                    <c:v>PAMA</c:v>
                  </c:pt>
                  <c:pt idx="9">
                    <c:v>SIMS</c:v>
                  </c:pt>
                  <c:pt idx="10">
                    <c:v>PTP</c:v>
                  </c:pt>
                  <c:pt idx="14">
                    <c:v>DUM</c:v>
                  </c:pt>
                  <c:pt idx="15">
                    <c:v>BIMA</c:v>
                  </c:pt>
                </c:lvl>
              </c:multiLvlStrCache>
            </c:multiLvlStrRef>
          </c:cat>
          <c:val>
            <c:numRef>
              <c:f>Summary!$B$54:$Q$54</c:f>
              <c:numCache>
                <c:formatCode>#,##0</c:formatCode>
                <c:ptCount val="16"/>
                <c:pt idx="0">
                  <c:v>21680</c:v>
                </c:pt>
                <c:pt idx="2">
                  <c:v>21680</c:v>
                </c:pt>
                <c:pt idx="3">
                  <c:v>9190</c:v>
                </c:pt>
                <c:pt idx="4">
                  <c:v>8940</c:v>
                </c:pt>
                <c:pt idx="5">
                  <c:v>11310</c:v>
                </c:pt>
                <c:pt idx="6">
                  <c:v>13880</c:v>
                </c:pt>
                <c:pt idx="7">
                  <c:v>10250</c:v>
                </c:pt>
                <c:pt idx="8">
                  <c:v>3000</c:v>
                </c:pt>
                <c:pt idx="9">
                  <c:v>35350</c:v>
                </c:pt>
                <c:pt idx="10">
                  <c:v>0</c:v>
                </c:pt>
                <c:pt idx="11">
                  <c:v>0</c:v>
                </c:pt>
                <c:pt idx="12">
                  <c:v>55630</c:v>
                </c:pt>
                <c:pt idx="13">
                  <c:v>3120</c:v>
                </c:pt>
                <c:pt idx="14">
                  <c:v>3000</c:v>
                </c:pt>
                <c:pt idx="15">
                  <c:v>10180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8B4-B643-26C07D97DD31}"/>
            </c:ext>
          </c:extLst>
        </c:ser>
        <c:ser>
          <c:idx val="1"/>
          <c:order val="1"/>
          <c:tx>
            <c:strRef>
              <c:f>Summary!$A$67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4652565526059219E-3"/>
                  <c:y val="-2.79674279845454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7C-4870-BF55-CAA3070D042E}"/>
                </c:ext>
              </c:extLst>
            </c:dLbl>
            <c:dLbl>
              <c:idx val="1"/>
              <c:layout>
                <c:manualLayout>
                  <c:x val="1.0930513105211816E-2"/>
                  <c:y val="-9.316770186335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7C-4870-BF55-CAA3070D042E}"/>
                </c:ext>
              </c:extLst>
            </c:dLbl>
            <c:dLbl>
              <c:idx val="2"/>
              <c:layout>
                <c:manualLayout>
                  <c:x val="6.2460074886924828E-3"/>
                  <c:y val="-1.21135129847899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7C-4870-BF55-CAA3070D042E}"/>
                </c:ext>
              </c:extLst>
            </c:dLbl>
            <c:dLbl>
              <c:idx val="3"/>
              <c:layout>
                <c:manualLayout>
                  <c:x val="3.90375468043283E-3"/>
                  <c:y val="-9.77796253729153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7C-4870-BF55-CAA3070D042E}"/>
                </c:ext>
              </c:extLst>
            </c:dLbl>
            <c:dLbl>
              <c:idx val="4"/>
              <c:layout>
                <c:manualLayout>
                  <c:x val="6.2460074886924828E-3"/>
                  <c:y val="-7.68352325524526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7C-4870-BF55-CAA3070D042E}"/>
                </c:ext>
              </c:extLst>
            </c:dLbl>
            <c:dLbl>
              <c:idx val="5"/>
              <c:layout>
                <c:manualLayout>
                  <c:x val="5.4652565526059219E-3"/>
                  <c:y val="-2.1753802513816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7C-4870-BF55-CAA3070D042E}"/>
                </c:ext>
              </c:extLst>
            </c:dLbl>
            <c:dLbl>
              <c:idx val="6"/>
              <c:layout>
                <c:manualLayout>
                  <c:x val="3.1230037443462414E-3"/>
                  <c:y val="-3.75776397515527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7C-4870-BF55-CAA3070D042E}"/>
                </c:ext>
              </c:extLst>
            </c:dLbl>
            <c:dLbl>
              <c:idx val="8"/>
              <c:layout>
                <c:manualLayout>
                  <c:x val="1.171126404129840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7C-4870-BF55-CAA3070D042E}"/>
                </c:ext>
              </c:extLst>
            </c:dLbl>
            <c:dLbl>
              <c:idx val="9"/>
              <c:layout>
                <c:manualLayout>
                  <c:x val="3.9037546804326869E-3"/>
                  <c:y val="3.05912847850540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27C-4870-BF55-CAA3070D042E}"/>
                </c:ext>
              </c:extLst>
            </c:dLbl>
            <c:dLbl>
              <c:idx val="10"/>
              <c:layout>
                <c:manualLayout>
                  <c:x val="6.2460074886923683E-3"/>
                  <c:y val="-1.05898175771506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7C-4870-BF55-CAA3070D042E}"/>
                </c:ext>
              </c:extLst>
            </c:dLbl>
            <c:dLbl>
              <c:idx val="12"/>
              <c:layout>
                <c:manualLayout>
                  <c:x val="3.9037546804328014E-3"/>
                  <c:y val="-3.1520516457181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27C-4870-BF55-CAA3070D042E}"/>
                </c:ext>
              </c:extLst>
            </c:dLbl>
            <c:dLbl>
              <c:idx val="13"/>
              <c:layout>
                <c:manualLayout>
                  <c:x val="0"/>
                  <c:y val="-1.33733555044750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7C-4870-BF55-CAA3070D042E}"/>
                </c:ext>
              </c:extLst>
            </c:dLbl>
            <c:dLbl>
              <c:idx val="14"/>
              <c:layout>
                <c:manualLayout>
                  <c:x val="7.8075093608667484E-4"/>
                  <c:y val="-1.8214897050912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7C-4870-BF55-CAA3070D042E}"/>
                </c:ext>
              </c:extLst>
            </c:dLbl>
            <c:dLbl>
              <c:idx val="15"/>
              <c:layout>
                <c:manualLayout>
                  <c:x val="2.3422528082596809E-3"/>
                  <c:y val="-7.675942681077908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7C-4870-BF55-CAA3070D0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Summary!$B$31:$Q$32</c:f>
              <c:multiLvlStrCache>
                <c:ptCount val="16"/>
                <c:lvl>
                  <c:pt idx="0">
                    <c:v>RTS-CD</c:v>
                  </c:pt>
                  <c:pt idx="1">
                    <c:v>RTS-EF</c:v>
                  </c:pt>
                  <c:pt idx="2">
                    <c:v>RTS-CF</c:v>
                  </c:pt>
                  <c:pt idx="3">
                    <c:v>RTS-G</c:v>
                  </c:pt>
                  <c:pt idx="4">
                    <c:v>RTN</c:v>
                  </c:pt>
                  <c:pt idx="5">
                    <c:v>RTM</c:v>
                  </c:pt>
                  <c:pt idx="6">
                    <c:v>SM 6</c:v>
                  </c:pt>
                  <c:pt idx="7">
                    <c:v>SM B</c:v>
                  </c:pt>
                  <c:pt idx="8">
                    <c:v>SM C</c:v>
                  </c:pt>
                  <c:pt idx="9">
                    <c:v>SM AB</c:v>
                  </c:pt>
                  <c:pt idx="10">
                    <c:v>RTN</c:v>
                  </c:pt>
                  <c:pt idx="11">
                    <c:v>RTM</c:v>
                  </c:pt>
                  <c:pt idx="12">
                    <c:v>SM D</c:v>
                  </c:pt>
                  <c:pt idx="13">
                    <c:v>SM B</c:v>
                  </c:pt>
                  <c:pt idx="14">
                    <c:v>SM D</c:v>
                  </c:pt>
                  <c:pt idx="15">
                    <c:v>SSB</c:v>
                  </c:pt>
                </c:lvl>
                <c:lvl>
                  <c:pt idx="0">
                    <c:v>PAMA</c:v>
                  </c:pt>
                  <c:pt idx="9">
                    <c:v>SIMS</c:v>
                  </c:pt>
                  <c:pt idx="10">
                    <c:v>PTP</c:v>
                  </c:pt>
                  <c:pt idx="14">
                    <c:v>DUM</c:v>
                  </c:pt>
                  <c:pt idx="15">
                    <c:v>BIMA</c:v>
                  </c:pt>
                </c:lvl>
              </c:multiLvlStrCache>
            </c:multiLvlStrRef>
          </c:cat>
          <c:val>
            <c:numRef>
              <c:f>Summary!$B$67:$Q$67</c:f>
              <c:numCache>
                <c:formatCode>#,##0</c:formatCode>
                <c:ptCount val="16"/>
                <c:pt idx="0">
                  <c:v>6092.9194400000006</c:v>
                </c:pt>
                <c:pt idx="1">
                  <c:v>0</c:v>
                </c:pt>
                <c:pt idx="2">
                  <c:v>6092.9194400000006</c:v>
                </c:pt>
                <c:pt idx="3">
                  <c:v>2625.4195</c:v>
                </c:pt>
                <c:pt idx="4">
                  <c:v>2848.7699899999998</c:v>
                </c:pt>
                <c:pt idx="5">
                  <c:v>2805.0028300000004</c:v>
                </c:pt>
                <c:pt idx="6">
                  <c:v>3824.1201499999997</c:v>
                </c:pt>
                <c:pt idx="7">
                  <c:v>376.13350999999994</c:v>
                </c:pt>
                <c:pt idx="8">
                  <c:v>0</c:v>
                </c:pt>
                <c:pt idx="9">
                  <c:v>7873.1076500000008</c:v>
                </c:pt>
                <c:pt idx="10">
                  <c:v>0</c:v>
                </c:pt>
                <c:pt idx="11">
                  <c:v>0</c:v>
                </c:pt>
                <c:pt idx="12">
                  <c:v>15515.361700000001</c:v>
                </c:pt>
                <c:pt idx="13">
                  <c:v>708.14300000000003</c:v>
                </c:pt>
                <c:pt idx="14">
                  <c:v>915.01400000000001</c:v>
                </c:pt>
                <c:pt idx="15">
                  <c:v>3118.9679999999998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F4-48B4-B643-26C07D97DD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25490440"/>
        <c:axId val="425490768"/>
      </c:barChart>
      <c:lineChart>
        <c:grouping val="standard"/>
        <c:varyColors val="0"/>
        <c:ser>
          <c:idx val="2"/>
          <c:order val="2"/>
          <c:tx>
            <c:strRef>
              <c:f>Summary!$A$33</c:f>
              <c:strCache>
                <c:ptCount val="1"/>
                <c:pt idx="0">
                  <c:v>B/Plan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889660835030968E-2"/>
                  <c:y val="-1.089279600919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27C-4870-BF55-CAA3070D042E}"/>
                </c:ext>
              </c:extLst>
            </c:dLbl>
            <c:dLbl>
              <c:idx val="2"/>
              <c:layout>
                <c:manualLayout>
                  <c:x val="-2.7131402411266271E-3"/>
                  <c:y val="1.0846334425588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27C-4870-BF55-CAA3070D042E}"/>
                </c:ext>
              </c:extLst>
            </c:dLbl>
            <c:dLbl>
              <c:idx val="3"/>
              <c:layout>
                <c:manualLayout>
                  <c:x val="-1.2862902410251884E-2"/>
                  <c:y val="6.364136548148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7C-4870-BF55-CAA3070D042E}"/>
                </c:ext>
              </c:extLst>
            </c:dLbl>
            <c:dLbl>
              <c:idx val="10"/>
              <c:layout>
                <c:manualLayout>
                  <c:x val="4.0986350321961398E-4"/>
                  <c:y val="-9.1638137624101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7C-4870-BF55-CAA3070D042E}"/>
                </c:ext>
              </c:extLst>
            </c:dLbl>
            <c:dLbl>
              <c:idx val="11"/>
              <c:layout>
                <c:manualLayout>
                  <c:x val="-2.1451162707204076E-2"/>
                  <c:y val="-7.9215777375654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7C-4870-BF55-CAA3070D0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Summary!$B$31:$Q$32</c:f>
              <c:multiLvlStrCache>
                <c:ptCount val="16"/>
                <c:lvl>
                  <c:pt idx="0">
                    <c:v>RTS-CD</c:v>
                  </c:pt>
                  <c:pt idx="1">
                    <c:v>RTS-EF</c:v>
                  </c:pt>
                  <c:pt idx="2">
                    <c:v>RTS-CF</c:v>
                  </c:pt>
                  <c:pt idx="3">
                    <c:v>RTS-G</c:v>
                  </c:pt>
                  <c:pt idx="4">
                    <c:v>RTN</c:v>
                  </c:pt>
                  <c:pt idx="5">
                    <c:v>RTM</c:v>
                  </c:pt>
                  <c:pt idx="6">
                    <c:v>SM 6</c:v>
                  </c:pt>
                  <c:pt idx="7">
                    <c:v>SM B</c:v>
                  </c:pt>
                  <c:pt idx="8">
                    <c:v>SM C</c:v>
                  </c:pt>
                  <c:pt idx="9">
                    <c:v>SM AB</c:v>
                  </c:pt>
                  <c:pt idx="10">
                    <c:v>RTN</c:v>
                  </c:pt>
                  <c:pt idx="11">
                    <c:v>RTM</c:v>
                  </c:pt>
                  <c:pt idx="12">
                    <c:v>SM D</c:v>
                  </c:pt>
                  <c:pt idx="13">
                    <c:v>SM B</c:v>
                  </c:pt>
                  <c:pt idx="14">
                    <c:v>SM D</c:v>
                  </c:pt>
                  <c:pt idx="15">
                    <c:v>SSB</c:v>
                  </c:pt>
                </c:lvl>
                <c:lvl>
                  <c:pt idx="0">
                    <c:v>PAMA</c:v>
                  </c:pt>
                  <c:pt idx="9">
                    <c:v>SIMS</c:v>
                  </c:pt>
                  <c:pt idx="10">
                    <c:v>PTP</c:v>
                  </c:pt>
                  <c:pt idx="14">
                    <c:v>DUM</c:v>
                  </c:pt>
                  <c:pt idx="15">
                    <c:v>BIMA</c:v>
                  </c:pt>
                </c:lvl>
              </c:multiLvlStrCache>
            </c:multiLvlStrRef>
          </c:cat>
          <c:val>
            <c:numRef>
              <c:f>Summary!$B$33:$Q$33</c:f>
              <c:numCache>
                <c:formatCode>#,##0.00</c:formatCode>
                <c:ptCount val="16"/>
                <c:pt idx="0">
                  <c:v>3.1443767552416499</c:v>
                </c:pt>
                <c:pt idx="1">
                  <c:v>0</c:v>
                </c:pt>
                <c:pt idx="2">
                  <c:v>3.1443767552416499</c:v>
                </c:pt>
                <c:pt idx="3">
                  <c:v>7.0135516364164801</c:v>
                </c:pt>
                <c:pt idx="4">
                  <c:v>1.90825131209579</c:v>
                </c:pt>
                <c:pt idx="5">
                  <c:v>3.3999734465945801</c:v>
                </c:pt>
                <c:pt idx="6">
                  <c:v>3.3450000000000002</c:v>
                </c:pt>
                <c:pt idx="7">
                  <c:v>6.2</c:v>
                </c:pt>
                <c:pt idx="8">
                  <c:v>5.83</c:v>
                </c:pt>
                <c:pt idx="9">
                  <c:v>4.5990000000000002</c:v>
                </c:pt>
                <c:pt idx="10">
                  <c:v>0</c:v>
                </c:pt>
                <c:pt idx="11">
                  <c:v>0</c:v>
                </c:pt>
                <c:pt idx="12">
                  <c:v>3.8049535197546298</c:v>
                </c:pt>
                <c:pt idx="13">
                  <c:v>6.2</c:v>
                </c:pt>
                <c:pt idx="14">
                  <c:v>2.5291803387557401</c:v>
                </c:pt>
                <c:pt idx="15">
                  <c:v>2.9775865136851301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F4-48B4-B643-26C07D97DD31}"/>
            </c:ext>
          </c:extLst>
        </c:ser>
        <c:ser>
          <c:idx val="3"/>
          <c:order val="3"/>
          <c:tx>
            <c:strRef>
              <c:f>Summary!$A$46</c:f>
              <c:strCache>
                <c:ptCount val="1"/>
                <c:pt idx="0">
                  <c:v>AVG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2862902410251925E-2"/>
                  <c:y val="-7.9169315792047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7C-4870-BF55-CAA3070D042E}"/>
                </c:ext>
              </c:extLst>
            </c:dLbl>
            <c:dLbl>
              <c:idx val="4"/>
              <c:layout>
                <c:manualLayout>
                  <c:x val="-1.2862902410251911E-2"/>
                  <c:y val="-5.7430185357265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27C-4870-BF55-CAA3070D042E}"/>
                </c:ext>
              </c:extLst>
            </c:dLbl>
            <c:dLbl>
              <c:idx val="8"/>
              <c:layout>
                <c:manualLayout>
                  <c:x val="-1.208215147416535E-2"/>
                  <c:y val="-6.6746955543600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7C-4870-BF55-CAA3070D042E}"/>
                </c:ext>
              </c:extLst>
            </c:dLbl>
            <c:dLbl>
              <c:idx val="10"/>
              <c:layout>
                <c:manualLayout>
                  <c:x val="-1.5205155218511592E-2"/>
                  <c:y val="-7.9169315792047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7C-4870-BF55-CAA3070D042E}"/>
                </c:ext>
              </c:extLst>
            </c:dLbl>
            <c:dLbl>
              <c:idx val="11"/>
              <c:layout>
                <c:manualLayout>
                  <c:x val="-1.2082151474165465E-2"/>
                  <c:y val="-5.121900523304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27C-4870-BF55-CAA3070D0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Summary!$B$31:$Q$32</c:f>
              <c:multiLvlStrCache>
                <c:ptCount val="16"/>
                <c:lvl>
                  <c:pt idx="0">
                    <c:v>RTS-CD</c:v>
                  </c:pt>
                  <c:pt idx="1">
                    <c:v>RTS-EF</c:v>
                  </c:pt>
                  <c:pt idx="2">
                    <c:v>RTS-CF</c:v>
                  </c:pt>
                  <c:pt idx="3">
                    <c:v>RTS-G</c:v>
                  </c:pt>
                  <c:pt idx="4">
                    <c:v>RTN</c:v>
                  </c:pt>
                  <c:pt idx="5">
                    <c:v>RTM</c:v>
                  </c:pt>
                  <c:pt idx="6">
                    <c:v>SM 6</c:v>
                  </c:pt>
                  <c:pt idx="7">
                    <c:v>SM B</c:v>
                  </c:pt>
                  <c:pt idx="8">
                    <c:v>SM C</c:v>
                  </c:pt>
                  <c:pt idx="9">
                    <c:v>SM AB</c:v>
                  </c:pt>
                  <c:pt idx="10">
                    <c:v>RTN</c:v>
                  </c:pt>
                  <c:pt idx="11">
                    <c:v>RTM</c:v>
                  </c:pt>
                  <c:pt idx="12">
                    <c:v>SM D</c:v>
                  </c:pt>
                  <c:pt idx="13">
                    <c:v>SM B</c:v>
                  </c:pt>
                  <c:pt idx="14">
                    <c:v>SM D</c:v>
                  </c:pt>
                  <c:pt idx="15">
                    <c:v>SSB</c:v>
                  </c:pt>
                </c:lvl>
                <c:lvl>
                  <c:pt idx="0">
                    <c:v>PAMA</c:v>
                  </c:pt>
                  <c:pt idx="9">
                    <c:v>SIMS</c:v>
                  </c:pt>
                  <c:pt idx="10">
                    <c:v>PTP</c:v>
                  </c:pt>
                  <c:pt idx="14">
                    <c:v>DUM</c:v>
                  </c:pt>
                  <c:pt idx="15">
                    <c:v>BIMA</c:v>
                  </c:pt>
                </c:lvl>
              </c:multiLvlStrCache>
            </c:multiLvlStrRef>
          </c:cat>
          <c:val>
            <c:numRef>
              <c:f>Summary!$B$46:$Q$46</c:f>
              <c:numCache>
                <c:formatCode>#,##0.00</c:formatCode>
                <c:ptCount val="16"/>
                <c:pt idx="0">
                  <c:v>3.2917628427613499</c:v>
                </c:pt>
                <c:pt idx="1">
                  <c:v>0</c:v>
                </c:pt>
                <c:pt idx="2">
                  <c:v>3.2917628427613499</c:v>
                </c:pt>
                <c:pt idx="3">
                  <c:v>6.8175760146873587</c:v>
                </c:pt>
                <c:pt idx="4">
                  <c:v>1.9569045214786505</c:v>
                </c:pt>
                <c:pt idx="5">
                  <c:v>3.9774327698980194</c:v>
                </c:pt>
                <c:pt idx="6">
                  <c:v>4.5100769689132845</c:v>
                </c:pt>
                <c:pt idx="7">
                  <c:v>5.5715649218900589</c:v>
                </c:pt>
                <c:pt idx="8">
                  <c:v>0</c:v>
                </c:pt>
                <c:pt idx="9">
                  <c:v>4.4257103477887796</c:v>
                </c:pt>
                <c:pt idx="10">
                  <c:v>0</c:v>
                </c:pt>
                <c:pt idx="11">
                  <c:v>0</c:v>
                </c:pt>
                <c:pt idx="12">
                  <c:v>3.5559464536922132</c:v>
                </c:pt>
                <c:pt idx="13">
                  <c:v>6.3272806774196741</c:v>
                </c:pt>
                <c:pt idx="14">
                  <c:v>2.0640245150456691</c:v>
                </c:pt>
                <c:pt idx="15">
                  <c:v>1.302160773178821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F4-48B4-B643-26C07D97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38144"/>
        <c:axId val="572445032"/>
      </c:lineChart>
      <c:catAx>
        <c:axId val="4254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 /</a:t>
                </a:r>
                <a:r>
                  <a:rPr lang="en-US" baseline="0"/>
                  <a:t> CONTRACTOR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0768"/>
        <c:crosses val="autoZero"/>
        <c:auto val="1"/>
        <c:lblAlgn val="ctr"/>
        <c:lblOffset val="100"/>
        <c:noMultiLvlLbl val="0"/>
      </c:catAx>
      <c:valAx>
        <c:axId val="4254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0440"/>
        <c:crosses val="autoZero"/>
        <c:crossBetween val="between"/>
      </c:valAx>
      <c:valAx>
        <c:axId val="572445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38144"/>
        <c:crosses val="max"/>
        <c:crossBetween val="between"/>
        <c:majorUnit val="1"/>
      </c:valAx>
      <c:catAx>
        <c:axId val="57243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44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63500</xdr:rowOff>
    </xdr:from>
    <xdr:to>
      <xdr:col>3</xdr:col>
      <xdr:colOff>50800</xdr:colOff>
      <xdr:row>3</xdr:row>
      <xdr:rowOff>15259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63500"/>
          <a:ext cx="2209800" cy="523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134472</xdr:rowOff>
    </xdr:from>
    <xdr:to>
      <xdr:col>2</xdr:col>
      <xdr:colOff>806823</xdr:colOff>
      <xdr:row>3</xdr:row>
      <xdr:rowOff>71173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134472"/>
          <a:ext cx="2117911" cy="508201"/>
        </a:xfrm>
        <a:prstGeom prst="rect">
          <a:avLst/>
        </a:prstGeom>
      </xdr:spPr>
    </xdr:pic>
    <xdr:clientData/>
  </xdr:twoCellAnchor>
  <xdr:twoCellAnchor>
    <xdr:from>
      <xdr:col>0</xdr:col>
      <xdr:colOff>139700</xdr:colOff>
      <xdr:row>80</xdr:row>
      <xdr:rowOff>114300</xdr:rowOff>
    </xdr:from>
    <xdr:to>
      <xdr:col>19</xdr:col>
      <xdr:colOff>467591</xdr:colOff>
      <xdr:row>99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A725B-80E2-46B4-9DD1-86352F36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KIM\&#44592;&#54925;02\DJ\HN\EXCEL\97PLAN\98PLAN\98PLAN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park\samindo2\Documents%20and%20Settings\&#51109;&#50689;&#48276;\Local%20Settings\Temporary%20Internet%20Files\Content.IE5\TUKNZDKL\2003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PLAN(10-13)"/>
      <sheetName val="98인건비"/>
      <sheetName val="98퇴충"/>
      <sheetName val="98년차.XLS"/>
      <sheetName val="97PL실적.XLS"/>
      <sheetName val="팀별경비.XLS"/>
      <sheetName val="팀별관리.XLS"/>
      <sheetName val="손익계획보고"/>
      <sheetName val="기본구도.XLS"/>
      <sheetName val="자금계획보고"/>
      <sheetName val="기본구도대비"/>
      <sheetName val="출장비.XLS"/>
      <sheetName val="계획서"/>
      <sheetName val="97환율영향.XLS"/>
      <sheetName val="97자금.XLS"/>
      <sheetName val="환차이익.XLS"/>
      <sheetName val="98인원계획"/>
      <sheetName val="Ref.3(8111200)"/>
      <sheetName val="Redisturb area"/>
      <sheetName val="Tbl 14 Planting implementa"/>
      <sheetName val="OMCo Labor"/>
      <sheetName val="BS-RTI"/>
      <sheetName val="UPAH&amp;BHN"/>
      <sheetName val="List"/>
      <sheetName val="DCOST"/>
      <sheetName val="Laporan"/>
      <sheetName val="일정표"/>
      <sheetName val="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"/>
      <sheetName val="9.22"/>
      <sheetName val="7.8"/>
      <sheetName val="bni(rp)"/>
      <sheetName val="bni($)"/>
      <sheetName val="bpd(rp)"/>
      <sheetName val="cash"/>
      <sheetName val="kebd(rp)"/>
      <sheetName val="kebd($)"/>
      <sheetName val="KAMPAR"/>
      <sheetName val="I"/>
      <sheetName val="II"/>
      <sheetName val="III"/>
      <sheetName val="Tabel Top Soil"/>
      <sheetName val="BKJ"/>
      <sheetName val="TMCT"/>
      <sheetName val="recap(sm)"/>
      <sheetName val="SIEMBA"/>
      <sheetName val="APM"/>
      <sheetName val="BKP"/>
      <sheetName val="COA"/>
      <sheetName val="JKT경비"/>
      <sheetName val="SILICATE"/>
      <sheetName val="2003-03"/>
      <sheetName val="전제조건"/>
      <sheetName val="CTA"/>
      <sheetName val="SBS"/>
      <sheetName val="기획팀 의견"/>
      <sheetName val="SBS Tug &amp; Bg. 입거수리계획"/>
      <sheetName val="29a"/>
      <sheetName val="29b"/>
      <sheetName val="29d"/>
      <sheetName val="29e"/>
      <sheetName val="29f"/>
      <sheetName val="29g"/>
      <sheetName val="Production RKAB 2017"/>
      <sheetName val="FS"/>
      <sheetName val="ABP"/>
      <sheetName val="FS Report"/>
      <sheetName val="MB Capex 2017 "/>
      <sheetName val="Tax Actual + Plan 2017"/>
      <sheetName val="Tax Actual 2017"/>
      <sheetName val="Tax Planning 2017"/>
      <sheetName val="Laporan"/>
      <sheetName val="일정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4">
          <cell r="A64" t="str">
            <v>DEPARTMENTAL COSTING IN JAN~MAR' 03</v>
          </cell>
        </row>
        <row r="67">
          <cell r="D67" t="str">
            <v>ROM COAL(1)</v>
          </cell>
          <cell r="F67" t="str">
            <v>COAL PRODUCTION TON (2)</v>
          </cell>
          <cell r="J67">
            <v>3259904</v>
          </cell>
          <cell r="K67" t="str">
            <v>M/T</v>
          </cell>
          <cell r="N67" t="str">
            <v>TOTAL (3)=(1)+(2)</v>
          </cell>
          <cell r="P67" t="str">
            <v>ADMINISTRATION (4)</v>
          </cell>
          <cell r="R67" t="str">
            <v>TOTAL PRO. COST</v>
          </cell>
          <cell r="T67" t="str">
            <v>PREPAID</v>
          </cell>
          <cell r="U67" t="str">
            <v>ENVIRONMENT</v>
          </cell>
          <cell r="V67" t="str">
            <v>T/PRODUCTION</v>
          </cell>
        </row>
        <row r="68">
          <cell r="B68" t="str">
            <v>DESCRIPTION</v>
          </cell>
          <cell r="D68">
            <v>3224565</v>
          </cell>
          <cell r="E68" t="str">
            <v>M/T</v>
          </cell>
          <cell r="F68" t="str">
            <v xml:space="preserve">       CRUSHING</v>
          </cell>
          <cell r="H68" t="str">
            <v>TRANSPORTATION</v>
          </cell>
          <cell r="J68" t="str">
            <v xml:space="preserve">  STOCK PILE (T/M)</v>
          </cell>
          <cell r="L68" t="str">
            <v xml:space="preserve">      SUB TOTAL</v>
          </cell>
          <cell r="R68" t="str">
            <v>BEF. ALLOCATION</v>
          </cell>
          <cell r="T68" t="str">
            <v>(NORTH A)</v>
          </cell>
          <cell r="U68" t="str">
            <v>COST</v>
          </cell>
          <cell r="V68" t="str">
            <v>COST AFTER</v>
          </cell>
        </row>
        <row r="69">
          <cell r="D69" t="str">
            <v>AMOUNT</v>
          </cell>
          <cell r="E69" t="str">
            <v>U$/T</v>
          </cell>
          <cell r="F69" t="str">
            <v>AMOUNT</v>
          </cell>
          <cell r="G69" t="str">
            <v>U$/T</v>
          </cell>
          <cell r="H69" t="str">
            <v>AMOUNT</v>
          </cell>
          <cell r="I69" t="str">
            <v>U$/T</v>
          </cell>
          <cell r="J69" t="str">
            <v>AMOUNT</v>
          </cell>
          <cell r="K69" t="str">
            <v>U$/T</v>
          </cell>
          <cell r="L69" t="str">
            <v>AMOUNT</v>
          </cell>
          <cell r="M69" t="str">
            <v>U$/T</v>
          </cell>
          <cell r="N69" t="str">
            <v>AMOUNT</v>
          </cell>
          <cell r="O69" t="str">
            <v>U$/T</v>
          </cell>
          <cell r="P69" t="str">
            <v>AMOUNT</v>
          </cell>
          <cell r="Q69" t="str">
            <v>U$/T</v>
          </cell>
          <cell r="R69" t="str">
            <v>AMOUNT</v>
          </cell>
          <cell r="S69" t="str">
            <v>U$/T</v>
          </cell>
          <cell r="T69" t="str">
            <v>WASTE</v>
          </cell>
          <cell r="V69" t="str">
            <v>ALLOCATION</v>
          </cell>
        </row>
        <row r="70">
          <cell r="A70" t="str">
            <v>MATERIAL</v>
          </cell>
          <cell r="B70" t="str">
            <v>FUEL &amp; OIL</v>
          </cell>
          <cell r="D70">
            <v>1466167.96</v>
          </cell>
          <cell r="E70">
            <v>0.45</v>
          </cell>
          <cell r="F70">
            <v>306571.48000000004</v>
          </cell>
          <cell r="G70">
            <v>0.09</v>
          </cell>
          <cell r="H70">
            <v>215401.97999999998</v>
          </cell>
          <cell r="I70">
            <v>7.0000000000000007E-2</v>
          </cell>
          <cell r="J70">
            <v>854747.29</v>
          </cell>
          <cell r="K70">
            <v>0.26</v>
          </cell>
          <cell r="L70">
            <v>1376720.75</v>
          </cell>
          <cell r="M70">
            <v>0.42000000000000004</v>
          </cell>
          <cell r="N70">
            <v>2842888.71</v>
          </cell>
          <cell r="O70">
            <v>0.87000000000000011</v>
          </cell>
          <cell r="P70">
            <v>12361.2</v>
          </cell>
          <cell r="Q70">
            <v>3.8221195767782945E-3</v>
          </cell>
          <cell r="R70">
            <v>2855249.91</v>
          </cell>
          <cell r="S70">
            <v>0.87382211957677836</v>
          </cell>
          <cell r="V70">
            <v>2855249.91</v>
          </cell>
          <cell r="W70">
            <v>0.87586932314571231</v>
          </cell>
        </row>
        <row r="71">
          <cell r="B71" t="str">
            <v>CHEMICAL &amp; RUBBER</v>
          </cell>
          <cell r="D71">
            <v>160715.45000000001</v>
          </cell>
          <cell r="E71">
            <v>0.05</v>
          </cell>
          <cell r="F71">
            <v>1056.3499999999999</v>
          </cell>
          <cell r="G71">
            <v>0</v>
          </cell>
          <cell r="H71">
            <v>115290.95</v>
          </cell>
          <cell r="I71">
            <v>0.04</v>
          </cell>
          <cell r="J71">
            <v>3986.69</v>
          </cell>
          <cell r="K71">
            <v>0</v>
          </cell>
          <cell r="L71">
            <v>120333.99</v>
          </cell>
          <cell r="M71">
            <v>0.04</v>
          </cell>
          <cell r="N71">
            <v>281049.44</v>
          </cell>
          <cell r="O71">
            <v>0.09</v>
          </cell>
          <cell r="P71">
            <v>5036.4499999999989</v>
          </cell>
          <cell r="Q71">
            <v>1.5572852265528455E-3</v>
          </cell>
          <cell r="R71">
            <v>286085.89</v>
          </cell>
          <cell r="S71">
            <v>9.1557285226552848E-2</v>
          </cell>
          <cell r="V71">
            <v>286085.89</v>
          </cell>
          <cell r="W71">
            <v>8.7758992289343488E-2</v>
          </cell>
        </row>
        <row r="72">
          <cell r="B72" t="str">
            <v>HEAVY EQUIP. S/PART</v>
          </cell>
          <cell r="D72">
            <v>189551.75000000003</v>
          </cell>
          <cell r="E72">
            <v>0.06</v>
          </cell>
          <cell r="F72">
            <v>0</v>
          </cell>
          <cell r="G72">
            <v>0</v>
          </cell>
          <cell r="H72">
            <v>53677.06</v>
          </cell>
          <cell r="I72">
            <v>0.02</v>
          </cell>
          <cell r="J72">
            <v>27223.34</v>
          </cell>
          <cell r="K72">
            <v>0.01</v>
          </cell>
          <cell r="L72">
            <v>80900.399999999994</v>
          </cell>
          <cell r="M72">
            <v>0.03</v>
          </cell>
          <cell r="N72">
            <v>270452.15000000002</v>
          </cell>
          <cell r="O72">
            <v>0.09</v>
          </cell>
          <cell r="P72">
            <v>1752.4</v>
          </cell>
          <cell r="Q72">
            <v>5.4184725967918021E-4</v>
          </cell>
          <cell r="R72">
            <v>272204.55000000005</v>
          </cell>
          <cell r="S72">
            <v>9.0541847259679176E-2</v>
          </cell>
          <cell r="V72">
            <v>272204.55000000005</v>
          </cell>
          <cell r="W72">
            <v>8.3500787139744001E-2</v>
          </cell>
        </row>
        <row r="73">
          <cell r="B73" t="str">
            <v>METAL PRODUCT</v>
          </cell>
          <cell r="D73">
            <v>909.17000000000007</v>
          </cell>
          <cell r="E73">
            <v>0</v>
          </cell>
          <cell r="F73">
            <v>1166.48</v>
          </cell>
          <cell r="G73">
            <v>0</v>
          </cell>
          <cell r="H73">
            <v>4.84</v>
          </cell>
          <cell r="I73">
            <v>0</v>
          </cell>
          <cell r="J73">
            <v>4266.8999999999996</v>
          </cell>
          <cell r="K73">
            <v>0</v>
          </cell>
          <cell r="L73">
            <v>5438.2199999999993</v>
          </cell>
          <cell r="M73">
            <v>0</v>
          </cell>
          <cell r="N73">
            <v>6347.3899999999994</v>
          </cell>
          <cell r="O73">
            <v>0</v>
          </cell>
          <cell r="P73">
            <v>410.54999999999995</v>
          </cell>
          <cell r="Q73">
            <v>1.2694327348852284E-4</v>
          </cell>
          <cell r="R73">
            <v>6757.94</v>
          </cell>
          <cell r="S73">
            <v>1.2694327348852284E-4</v>
          </cell>
          <cell r="V73">
            <v>6757.94</v>
          </cell>
          <cell r="W73">
            <v>2.0730487768964973E-3</v>
          </cell>
        </row>
        <row r="74">
          <cell r="B74" t="str">
            <v>BUILDING MATERIAL</v>
          </cell>
          <cell r="D74">
            <v>393.52000000000004</v>
          </cell>
          <cell r="E74">
            <v>0</v>
          </cell>
          <cell r="F74">
            <v>0</v>
          </cell>
          <cell r="G74">
            <v>0</v>
          </cell>
          <cell r="H74">
            <v>32.650000000000006</v>
          </cell>
          <cell r="I74">
            <v>0</v>
          </cell>
          <cell r="J74">
            <v>3.11</v>
          </cell>
          <cell r="K74">
            <v>0</v>
          </cell>
          <cell r="L74">
            <v>35.760000000000005</v>
          </cell>
          <cell r="M74">
            <v>0</v>
          </cell>
          <cell r="N74">
            <v>429.28000000000003</v>
          </cell>
          <cell r="O74">
            <v>0</v>
          </cell>
          <cell r="P74">
            <v>1099.02</v>
          </cell>
          <cell r="Q74">
            <v>3.3982023244271434E-4</v>
          </cell>
          <cell r="R74">
            <v>1528.3</v>
          </cell>
          <cell r="S74">
            <v>3.3982023244271434E-4</v>
          </cell>
          <cell r="V74">
            <v>1528.3</v>
          </cell>
          <cell r="W74">
            <v>4.6881748664991363E-4</v>
          </cell>
        </row>
        <row r="75">
          <cell r="B75" t="str">
            <v>MACHINARY S/PART</v>
          </cell>
          <cell r="D75">
            <v>1466.8700000000001</v>
          </cell>
          <cell r="E75">
            <v>0</v>
          </cell>
          <cell r="F75">
            <v>2438.7599999999998</v>
          </cell>
          <cell r="G75">
            <v>0</v>
          </cell>
          <cell r="H75">
            <v>235.12</v>
          </cell>
          <cell r="I75">
            <v>0</v>
          </cell>
          <cell r="J75">
            <v>16339.2</v>
          </cell>
          <cell r="K75">
            <v>0.01</v>
          </cell>
          <cell r="L75">
            <v>19013.080000000002</v>
          </cell>
          <cell r="M75">
            <v>0.01</v>
          </cell>
          <cell r="N75">
            <v>20479.95</v>
          </cell>
          <cell r="O75">
            <v>0.01</v>
          </cell>
          <cell r="P75">
            <v>377.54</v>
          </cell>
          <cell r="Q75">
            <v>1.1673648391878436E-4</v>
          </cell>
          <cell r="R75">
            <v>20857.490000000002</v>
          </cell>
          <cell r="S75">
            <v>1.0116736483918785E-2</v>
          </cell>
          <cell r="V75">
            <v>20857.490000000002</v>
          </cell>
          <cell r="W75">
            <v>6.3981914804853157E-3</v>
          </cell>
        </row>
        <row r="76">
          <cell r="B76" t="str">
            <v>ELECTRICITY</v>
          </cell>
          <cell r="D76">
            <v>4227.2700000000004</v>
          </cell>
          <cell r="E76">
            <v>0</v>
          </cell>
          <cell r="F76">
            <v>2447.5700000000002</v>
          </cell>
          <cell r="G76">
            <v>0</v>
          </cell>
          <cell r="H76">
            <v>1210.06</v>
          </cell>
          <cell r="I76">
            <v>0</v>
          </cell>
          <cell r="J76">
            <v>1559.3399999999997</v>
          </cell>
          <cell r="K76">
            <v>0</v>
          </cell>
          <cell r="L76">
            <v>5216.9699999999993</v>
          </cell>
          <cell r="M76">
            <v>0</v>
          </cell>
          <cell r="N76">
            <v>9444.24</v>
          </cell>
          <cell r="O76">
            <v>0</v>
          </cell>
          <cell r="P76">
            <v>4215.92</v>
          </cell>
          <cell r="Q76">
            <v>1.3035749252605852E-3</v>
          </cell>
          <cell r="R76">
            <v>13660.16</v>
          </cell>
          <cell r="S76">
            <v>1.3035749252605852E-3</v>
          </cell>
          <cell r="V76">
            <v>13660.16</v>
          </cell>
          <cell r="W76">
            <v>4.1903565258363433E-3</v>
          </cell>
        </row>
        <row r="77">
          <cell r="B77" t="str">
            <v>TOOL &amp; FURNITURE</v>
          </cell>
          <cell r="D77">
            <v>827.6</v>
          </cell>
          <cell r="E77">
            <v>0</v>
          </cell>
          <cell r="F77">
            <v>1523.3199999999997</v>
          </cell>
          <cell r="G77">
            <v>0</v>
          </cell>
          <cell r="H77">
            <v>35</v>
          </cell>
          <cell r="I77">
            <v>0</v>
          </cell>
          <cell r="J77">
            <v>769.34999999999991</v>
          </cell>
          <cell r="K77">
            <v>0</v>
          </cell>
          <cell r="L77">
            <v>2327.6699999999996</v>
          </cell>
          <cell r="M77">
            <v>0</v>
          </cell>
          <cell r="N77">
            <v>3155.2699999999995</v>
          </cell>
          <cell r="O77">
            <v>0</v>
          </cell>
          <cell r="P77">
            <v>48.46</v>
          </cell>
          <cell r="Q77">
            <v>1.4983975236277719E-5</v>
          </cell>
          <cell r="R77">
            <v>3203.7299999999996</v>
          </cell>
          <cell r="S77">
            <v>1.4983975236277719E-5</v>
          </cell>
          <cell r="V77">
            <v>3203.7299999999996</v>
          </cell>
          <cell r="W77">
            <v>9.8276820421705664E-4</v>
          </cell>
        </row>
        <row r="78">
          <cell r="B78" t="str">
            <v>CONSUMABLE MATERIAL</v>
          </cell>
          <cell r="D78">
            <v>1913.6699999999998</v>
          </cell>
          <cell r="E78">
            <v>0</v>
          </cell>
          <cell r="F78">
            <v>556.16999999999996</v>
          </cell>
          <cell r="G78">
            <v>0</v>
          </cell>
          <cell r="H78">
            <v>2158.7200000000003</v>
          </cell>
          <cell r="I78">
            <v>0</v>
          </cell>
          <cell r="J78">
            <v>1802.94</v>
          </cell>
          <cell r="K78">
            <v>0</v>
          </cell>
          <cell r="L78">
            <v>4517.83</v>
          </cell>
          <cell r="M78">
            <v>0</v>
          </cell>
          <cell r="N78">
            <v>6431.5</v>
          </cell>
          <cell r="O78">
            <v>0</v>
          </cell>
          <cell r="P78">
            <v>14434.95</v>
          </cell>
          <cell r="Q78">
            <v>4.4633292062919326E-3</v>
          </cell>
          <cell r="R78">
            <v>20866.45</v>
          </cell>
          <cell r="S78">
            <v>4.4633292062919326E-3</v>
          </cell>
          <cell r="V78">
            <v>20866.45</v>
          </cell>
          <cell r="W78">
            <v>6.4009400276817969E-3</v>
          </cell>
        </row>
        <row r="79">
          <cell r="B79" t="str">
            <v>BLASTING MATERIAL</v>
          </cell>
          <cell r="D79">
            <v>618471.64999999991</v>
          </cell>
          <cell r="E79">
            <v>0.19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618471.64999999991</v>
          </cell>
          <cell r="O79">
            <v>0.19</v>
          </cell>
          <cell r="P79">
            <v>0</v>
          </cell>
          <cell r="Q79">
            <v>0</v>
          </cell>
          <cell r="R79">
            <v>618471.64999999991</v>
          </cell>
          <cell r="S79">
            <v>0.19</v>
          </cell>
          <cell r="V79">
            <v>618471.64999999991</v>
          </cell>
          <cell r="W79">
            <v>0.18972081693203233</v>
          </cell>
        </row>
        <row r="80">
          <cell r="B80" t="str">
            <v xml:space="preserve">  ( SUB-TOTAL )</v>
          </cell>
          <cell r="D80">
            <v>2444644.91</v>
          </cell>
          <cell r="E80">
            <v>0.75</v>
          </cell>
          <cell r="F80">
            <v>315760.13</v>
          </cell>
          <cell r="G80">
            <v>0.09</v>
          </cell>
          <cell r="H80">
            <v>388046.38</v>
          </cell>
          <cell r="I80">
            <v>0.13</v>
          </cell>
          <cell r="J80">
            <v>910698.1599999998</v>
          </cell>
          <cell r="K80">
            <v>0.28000000000000003</v>
          </cell>
          <cell r="L80">
            <v>1614504.67</v>
          </cell>
          <cell r="M80">
            <v>0.5</v>
          </cell>
          <cell r="N80">
            <v>4059149.58</v>
          </cell>
          <cell r="O80">
            <v>1.25</v>
          </cell>
          <cell r="P80">
            <v>39736.490000000005</v>
          </cell>
          <cell r="Q80">
            <v>1.2286640159649139E-2</v>
          </cell>
          <cell r="R80">
            <v>4098886.0700000008</v>
          </cell>
          <cell r="S80">
            <v>1.2622866401596491</v>
          </cell>
          <cell r="T80">
            <v>0</v>
          </cell>
          <cell r="U80">
            <v>0</v>
          </cell>
          <cell r="V80">
            <v>4098886.0700000008</v>
          </cell>
          <cell r="W80">
            <v>1.2573640420085992</v>
          </cell>
        </row>
        <row r="81">
          <cell r="A81" t="str">
            <v>LABOUR</v>
          </cell>
          <cell r="B81" t="str">
            <v>SALARIES</v>
          </cell>
          <cell r="D81">
            <v>87868</v>
          </cell>
          <cell r="E81">
            <v>0.03</v>
          </cell>
          <cell r="F81">
            <v>70769</v>
          </cell>
          <cell r="G81">
            <v>0.02</v>
          </cell>
          <cell r="H81">
            <v>0</v>
          </cell>
          <cell r="I81">
            <v>0</v>
          </cell>
          <cell r="J81">
            <v>57945</v>
          </cell>
          <cell r="K81">
            <v>0.02</v>
          </cell>
          <cell r="L81">
            <v>128714</v>
          </cell>
          <cell r="M81">
            <v>0.04</v>
          </cell>
          <cell r="N81">
            <v>216582</v>
          </cell>
          <cell r="O81">
            <v>7.0000000000000007E-2</v>
          </cell>
          <cell r="P81">
            <v>203332</v>
          </cell>
          <cell r="Q81">
            <v>6.2870855401213802E-2</v>
          </cell>
          <cell r="R81">
            <v>419914</v>
          </cell>
          <cell r="S81">
            <v>0.13287085540121379</v>
          </cell>
          <cell r="V81">
            <v>419914</v>
          </cell>
          <cell r="W81">
            <v>0.12881176869012093</v>
          </cell>
        </row>
        <row r="82">
          <cell r="D82">
            <v>43142.62</v>
          </cell>
          <cell r="E82">
            <v>0.01</v>
          </cell>
          <cell r="F82">
            <v>8741.23</v>
          </cell>
          <cell r="G82">
            <v>0</v>
          </cell>
          <cell r="H82">
            <v>3863.66</v>
          </cell>
          <cell r="I82">
            <v>0</v>
          </cell>
          <cell r="J82">
            <v>22168.960000000003</v>
          </cell>
          <cell r="K82">
            <v>0.01</v>
          </cell>
          <cell r="L82">
            <v>34773.850000000006</v>
          </cell>
          <cell r="M82">
            <v>0.01</v>
          </cell>
          <cell r="N82">
            <v>77916.47</v>
          </cell>
          <cell r="O82">
            <v>0.02</v>
          </cell>
          <cell r="P82">
            <v>40859.64</v>
          </cell>
          <cell r="Q82">
            <v>1.2633921459414414E-2</v>
          </cell>
          <cell r="R82">
            <v>118776.11</v>
          </cell>
          <cell r="S82">
            <v>3.2633921459414413E-2</v>
          </cell>
          <cell r="V82">
            <v>118776.11</v>
          </cell>
          <cell r="W82">
            <v>3.6435462516687611E-2</v>
          </cell>
        </row>
        <row r="83">
          <cell r="B83" t="str">
            <v>WAGES</v>
          </cell>
          <cell r="C83" t="str">
            <v>INDONESIAN</v>
          </cell>
          <cell r="D83">
            <v>48324.39</v>
          </cell>
          <cell r="E83">
            <v>0.01</v>
          </cell>
          <cell r="F83">
            <v>43741.229999999996</v>
          </cell>
          <cell r="G83">
            <v>0.01</v>
          </cell>
          <cell r="H83">
            <v>33364.47</v>
          </cell>
          <cell r="I83">
            <v>0.01</v>
          </cell>
          <cell r="J83">
            <v>77978.700000000012</v>
          </cell>
          <cell r="K83">
            <v>0.02</v>
          </cell>
          <cell r="L83">
            <v>155084.40000000002</v>
          </cell>
          <cell r="M83">
            <v>0.04</v>
          </cell>
          <cell r="N83">
            <v>203408.79000000004</v>
          </cell>
          <cell r="O83">
            <v>0.05</v>
          </cell>
          <cell r="P83">
            <v>84215.03</v>
          </cell>
          <cell r="Q83">
            <v>2.6039536195674475E-2</v>
          </cell>
          <cell r="R83">
            <v>287623.82000000007</v>
          </cell>
          <cell r="S83">
            <v>7.6039536195674481E-2</v>
          </cell>
          <cell r="V83">
            <v>287623.82000000007</v>
          </cell>
          <cell r="W83">
            <v>8.8230763850714641E-2</v>
          </cell>
        </row>
        <row r="84">
          <cell r="B84" t="str">
            <v>BONUS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</row>
        <row r="86">
          <cell r="B86" t="str">
            <v>SEVERANCE PAY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W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1255.5899999999999</v>
          </cell>
          <cell r="K87">
            <v>0</v>
          </cell>
          <cell r="L87">
            <v>1255.5899999999999</v>
          </cell>
          <cell r="M87">
            <v>0</v>
          </cell>
          <cell r="N87">
            <v>1255.5899999999999</v>
          </cell>
          <cell r="O87">
            <v>0</v>
          </cell>
          <cell r="P87">
            <v>0</v>
          </cell>
          <cell r="Q87">
            <v>0</v>
          </cell>
          <cell r="R87">
            <v>1255.5899999999999</v>
          </cell>
          <cell r="S87">
            <v>0</v>
          </cell>
          <cell r="V87">
            <v>1255.5899999999999</v>
          </cell>
          <cell r="W87">
            <v>3.8516164893199307E-4</v>
          </cell>
        </row>
        <row r="88">
          <cell r="B88" t="str">
            <v>MISC. SALARIES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V88">
            <v>0</v>
          </cell>
          <cell r="W88">
            <v>0</v>
          </cell>
        </row>
        <row r="89">
          <cell r="B89" t="str">
            <v xml:space="preserve">  ( SUB-TOTAL )</v>
          </cell>
          <cell r="D89">
            <v>179335.01</v>
          </cell>
          <cell r="E89">
            <v>0.05</v>
          </cell>
          <cell r="F89">
            <v>123251.45999999999</v>
          </cell>
          <cell r="G89">
            <v>0.03</v>
          </cell>
          <cell r="H89">
            <v>37228.130000000005</v>
          </cell>
          <cell r="I89">
            <v>0.01</v>
          </cell>
          <cell r="J89">
            <v>159348.25000000003</v>
          </cell>
          <cell r="K89">
            <v>0.05</v>
          </cell>
          <cell r="L89">
            <v>319827.84000000003</v>
          </cell>
          <cell r="M89">
            <v>0.09</v>
          </cell>
          <cell r="N89">
            <v>499162.85000000003</v>
          </cell>
          <cell r="O89">
            <v>0.14000000000000001</v>
          </cell>
          <cell r="P89">
            <v>328406.67000000004</v>
          </cell>
          <cell r="Q89">
            <v>0.1015443130563027</v>
          </cell>
          <cell r="R89">
            <v>827569.52</v>
          </cell>
          <cell r="S89">
            <v>0.2415443130563027</v>
          </cell>
          <cell r="T89">
            <v>0</v>
          </cell>
          <cell r="U89">
            <v>0</v>
          </cell>
          <cell r="V89">
            <v>827569.52</v>
          </cell>
          <cell r="W89">
            <v>0.25386315670645515</v>
          </cell>
        </row>
        <row r="90">
          <cell r="A90" t="str">
            <v>OVER HEAD</v>
          </cell>
          <cell r="B90" t="str">
            <v>ELECTRICITY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3256.6600000000003</v>
          </cell>
          <cell r="Q90">
            <v>1.0069688979153157E-3</v>
          </cell>
          <cell r="R90">
            <v>3256.6600000000003</v>
          </cell>
          <cell r="S90">
            <v>1.0069688979153157E-3</v>
          </cell>
          <cell r="V90">
            <v>3256.6600000000003</v>
          </cell>
          <cell r="W90">
            <v>9.9900487867127393E-4</v>
          </cell>
        </row>
        <row r="91">
          <cell r="B91" t="str">
            <v>UTILITIES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5452.5399999999991</v>
          </cell>
          <cell r="Q91">
            <v>1.6859414844162958E-3</v>
          </cell>
          <cell r="R91">
            <v>5452.5399999999991</v>
          </cell>
          <cell r="S91">
            <v>1.6859414844162958E-3</v>
          </cell>
          <cell r="V91">
            <v>5452.5399999999991</v>
          </cell>
          <cell r="W91">
            <v>1.6726075369090621E-3</v>
          </cell>
        </row>
        <row r="92">
          <cell r="B92" t="str">
            <v xml:space="preserve">REPAIR </v>
          </cell>
          <cell r="D92">
            <v>100030.36</v>
          </cell>
          <cell r="E92">
            <v>0.03</v>
          </cell>
          <cell r="F92">
            <v>24674.63</v>
          </cell>
          <cell r="G92">
            <v>0.01</v>
          </cell>
          <cell r="H92">
            <v>143916.02000000002</v>
          </cell>
          <cell r="I92">
            <v>0.04</v>
          </cell>
          <cell r="J92">
            <v>136186.27000000002</v>
          </cell>
          <cell r="K92">
            <v>0.04</v>
          </cell>
          <cell r="L92">
            <v>304776.92000000004</v>
          </cell>
          <cell r="M92">
            <v>0.09</v>
          </cell>
          <cell r="N92">
            <v>404807.28</v>
          </cell>
          <cell r="O92">
            <v>0.12</v>
          </cell>
          <cell r="P92">
            <v>66600.009999999995</v>
          </cell>
          <cell r="Q92">
            <v>2.0592919945849119E-2</v>
          </cell>
          <cell r="R92">
            <v>471407.29000000004</v>
          </cell>
          <cell r="S92">
            <v>0.1405929199458491</v>
          </cell>
          <cell r="V92">
            <v>471407.29000000004</v>
          </cell>
          <cell r="W92">
            <v>0.14460772157707713</v>
          </cell>
        </row>
        <row r="93">
          <cell r="B93" t="str">
            <v>CONSUMABLE SUPPLIES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775</v>
          </cell>
          <cell r="I93">
            <v>0</v>
          </cell>
          <cell r="J93">
            <v>1697.29</v>
          </cell>
          <cell r="K93">
            <v>0</v>
          </cell>
          <cell r="L93">
            <v>2472.29</v>
          </cell>
          <cell r="M93">
            <v>0</v>
          </cell>
          <cell r="N93">
            <v>2472.29</v>
          </cell>
          <cell r="O93">
            <v>0</v>
          </cell>
          <cell r="P93">
            <v>17396.21</v>
          </cell>
          <cell r="Q93">
            <v>5.3789595510748411E-3</v>
          </cell>
          <cell r="R93">
            <v>19868.5</v>
          </cell>
          <cell r="S93">
            <v>5.3789595510748411E-3</v>
          </cell>
          <cell r="V93">
            <v>19868.5</v>
          </cell>
          <cell r="W93">
            <v>6.094811380948641E-3</v>
          </cell>
        </row>
        <row r="94">
          <cell r="B94" t="str">
            <v>STATIONERY</v>
          </cell>
          <cell r="D94">
            <v>120.57999999999998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120.57999999999998</v>
          </cell>
          <cell r="O94">
            <v>0</v>
          </cell>
          <cell r="P94">
            <v>4662.2</v>
          </cell>
          <cell r="Q94">
            <v>1.441566020358522E-3</v>
          </cell>
          <cell r="R94">
            <v>4782.78</v>
          </cell>
          <cell r="S94">
            <v>1.441566020358522E-3</v>
          </cell>
          <cell r="V94">
            <v>4782.78</v>
          </cell>
          <cell r="W94">
            <v>1.4671536339720432E-3</v>
          </cell>
        </row>
        <row r="95">
          <cell r="B95" t="str">
            <v>EMPLOYEE RENETIES 1</v>
          </cell>
          <cell r="D95">
            <v>15562.92</v>
          </cell>
          <cell r="E95">
            <v>0</v>
          </cell>
          <cell r="F95">
            <v>8016.4700000000012</v>
          </cell>
          <cell r="G95">
            <v>0</v>
          </cell>
          <cell r="H95">
            <v>10041.209999999999</v>
          </cell>
          <cell r="I95">
            <v>0</v>
          </cell>
          <cell r="J95">
            <v>18981.84</v>
          </cell>
          <cell r="K95">
            <v>0.01</v>
          </cell>
          <cell r="L95">
            <v>37039.520000000004</v>
          </cell>
          <cell r="M95">
            <v>0.01</v>
          </cell>
          <cell r="N95">
            <v>52602.44</v>
          </cell>
          <cell r="O95">
            <v>0.01</v>
          </cell>
          <cell r="P95">
            <v>92353.55</v>
          </cell>
          <cell r="Q95">
            <v>2.8555990635211227E-2</v>
          </cell>
          <cell r="R95">
            <v>144955.99</v>
          </cell>
          <cell r="S95">
            <v>3.8555990635211229E-2</v>
          </cell>
          <cell r="V95">
            <v>144955.99</v>
          </cell>
          <cell r="W95">
            <v>4.4466337045508085E-2</v>
          </cell>
        </row>
        <row r="96">
          <cell r="B96" t="str">
            <v>TRAINING &amp; EDUCATION</v>
          </cell>
          <cell r="D96">
            <v>268.72000000000003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268.72000000000003</v>
          </cell>
          <cell r="O96">
            <v>0</v>
          </cell>
          <cell r="P96">
            <v>1973.65</v>
          </cell>
          <cell r="Q96">
            <v>6.1025841364175651E-4</v>
          </cell>
          <cell r="R96">
            <v>2242.37</v>
          </cell>
          <cell r="S96">
            <v>6.1025841364175651E-4</v>
          </cell>
          <cell r="V96">
            <v>2242.37</v>
          </cell>
          <cell r="W96">
            <v>6.8786381439453427E-4</v>
          </cell>
        </row>
        <row r="97">
          <cell r="B97" t="str">
            <v>O/T MEAL CHARGE</v>
          </cell>
          <cell r="D97">
            <v>1599.53</v>
          </cell>
          <cell r="E97">
            <v>0</v>
          </cell>
          <cell r="F97">
            <v>924.01</v>
          </cell>
          <cell r="G97">
            <v>0</v>
          </cell>
          <cell r="H97">
            <v>594.07999999999993</v>
          </cell>
          <cell r="I97">
            <v>0</v>
          </cell>
          <cell r="J97">
            <v>1824.4</v>
          </cell>
          <cell r="K97">
            <v>0</v>
          </cell>
          <cell r="L97">
            <v>3342.49</v>
          </cell>
          <cell r="M97">
            <v>0</v>
          </cell>
          <cell r="N97">
            <v>4942.0199999999995</v>
          </cell>
          <cell r="O97">
            <v>0</v>
          </cell>
          <cell r="P97">
            <v>1561.26</v>
          </cell>
          <cell r="Q97">
            <v>4.8274620671462961E-4</v>
          </cell>
          <cell r="R97">
            <v>6503.28</v>
          </cell>
          <cell r="S97">
            <v>4.8274620671462961E-4</v>
          </cell>
          <cell r="V97">
            <v>6503.28</v>
          </cell>
          <cell r="W97">
            <v>1.9949299120464894E-3</v>
          </cell>
        </row>
        <row r="98">
          <cell r="B98" t="str">
            <v>DEPRECIATION</v>
          </cell>
          <cell r="D98">
            <v>2236290.9999999991</v>
          </cell>
          <cell r="E98">
            <v>0.69</v>
          </cell>
          <cell r="F98">
            <v>311039.28999999998</v>
          </cell>
          <cell r="G98">
            <v>0.1</v>
          </cell>
          <cell r="H98">
            <v>670959.61</v>
          </cell>
          <cell r="I98">
            <v>0.21</v>
          </cell>
          <cell r="J98">
            <v>1200036.75</v>
          </cell>
          <cell r="K98">
            <v>0.37</v>
          </cell>
          <cell r="L98">
            <v>2182035.65</v>
          </cell>
          <cell r="M98">
            <v>0.67999999999999994</v>
          </cell>
          <cell r="N98">
            <v>4418326.6499999985</v>
          </cell>
          <cell r="O98">
            <v>1.3699999999999999</v>
          </cell>
          <cell r="P98">
            <v>82646.190000000017</v>
          </cell>
          <cell r="Q98">
            <v>2.555444623055517E-2</v>
          </cell>
          <cell r="R98">
            <v>4500972.8399999989</v>
          </cell>
          <cell r="S98">
            <v>1.3955544462305551</v>
          </cell>
          <cell r="V98">
            <v>4500972.8399999989</v>
          </cell>
          <cell r="W98">
            <v>1.3807071741989945</v>
          </cell>
        </row>
        <row r="99">
          <cell r="B99" t="str">
            <v>SUBSCRIPTION</v>
          </cell>
          <cell r="D99">
            <v>191.53</v>
          </cell>
          <cell r="E99">
            <v>0</v>
          </cell>
          <cell r="F99">
            <v>3041.91</v>
          </cell>
          <cell r="G99">
            <v>0</v>
          </cell>
          <cell r="H99">
            <v>94.02000000000001</v>
          </cell>
          <cell r="I99">
            <v>0</v>
          </cell>
          <cell r="J99">
            <v>646.97</v>
          </cell>
          <cell r="K99">
            <v>0</v>
          </cell>
          <cell r="L99">
            <v>3782.8999999999996</v>
          </cell>
          <cell r="M99">
            <v>0</v>
          </cell>
          <cell r="N99">
            <v>3974.43</v>
          </cell>
          <cell r="O99">
            <v>0</v>
          </cell>
          <cell r="P99">
            <v>12351.110000000002</v>
          </cell>
          <cell r="Q99">
            <v>3.8189997189546458E-3</v>
          </cell>
          <cell r="R99">
            <v>16325.540000000003</v>
          </cell>
          <cell r="S99">
            <v>3.8189997189546458E-3</v>
          </cell>
          <cell r="V99">
            <v>16325.540000000003</v>
          </cell>
          <cell r="W99">
            <v>5.0079818301397841E-3</v>
          </cell>
        </row>
        <row r="100">
          <cell r="B100" t="str">
            <v>TRAVEL</v>
          </cell>
          <cell r="D100">
            <v>7047.7800000000007</v>
          </cell>
          <cell r="E100">
            <v>0</v>
          </cell>
          <cell r="F100">
            <v>3355.1899999999996</v>
          </cell>
          <cell r="G100">
            <v>0</v>
          </cell>
          <cell r="H100">
            <v>625.84999999999991</v>
          </cell>
          <cell r="I100">
            <v>0</v>
          </cell>
          <cell r="J100">
            <v>2455.4699999999998</v>
          </cell>
          <cell r="K100">
            <v>0</v>
          </cell>
          <cell r="L100">
            <v>6436.5099999999993</v>
          </cell>
          <cell r="M100">
            <v>0</v>
          </cell>
          <cell r="N100">
            <v>13484.29</v>
          </cell>
          <cell r="O100">
            <v>0</v>
          </cell>
          <cell r="P100">
            <v>27551.33</v>
          </cell>
          <cell r="Q100">
            <v>8.5189526712033722E-3</v>
          </cell>
          <cell r="R100">
            <v>41035.620000000003</v>
          </cell>
          <cell r="S100">
            <v>8.5189526712033722E-3</v>
          </cell>
          <cell r="V100">
            <v>41035.620000000003</v>
          </cell>
          <cell r="W100">
            <v>1.2587984186037382E-2</v>
          </cell>
        </row>
        <row r="101">
          <cell r="B101" t="str">
            <v>VEHICLE OPERATION</v>
          </cell>
          <cell r="D101">
            <v>19079.320000000003</v>
          </cell>
          <cell r="E101">
            <v>0.01</v>
          </cell>
          <cell r="F101">
            <v>1390.1200000000001</v>
          </cell>
          <cell r="G101">
            <v>0</v>
          </cell>
          <cell r="H101">
            <v>1747</v>
          </cell>
          <cell r="I101">
            <v>0</v>
          </cell>
          <cell r="J101">
            <v>3345.06</v>
          </cell>
          <cell r="K101">
            <v>0</v>
          </cell>
          <cell r="L101">
            <v>6482.18</v>
          </cell>
          <cell r="M101">
            <v>0</v>
          </cell>
          <cell r="N101">
            <v>25561.500000000004</v>
          </cell>
          <cell r="O101">
            <v>0.01</v>
          </cell>
          <cell r="P101">
            <v>26541.350000000006</v>
          </cell>
          <cell r="Q101">
            <v>8.2066638699418021E-3</v>
          </cell>
          <cell r="R101">
            <v>52102.850000000006</v>
          </cell>
          <cell r="S101">
            <v>1.8206663869941804E-2</v>
          </cell>
          <cell r="V101">
            <v>52102.850000000006</v>
          </cell>
          <cell r="W101">
            <v>1.598293998841684E-2</v>
          </cell>
        </row>
        <row r="102">
          <cell r="B102" t="str">
            <v>COMMUNICATIONS</v>
          </cell>
          <cell r="D102">
            <v>137.52000000000001</v>
          </cell>
          <cell r="E102">
            <v>0</v>
          </cell>
          <cell r="F102">
            <v>54.870000000000005</v>
          </cell>
          <cell r="G102">
            <v>0</v>
          </cell>
          <cell r="H102">
            <v>0</v>
          </cell>
          <cell r="I102">
            <v>0</v>
          </cell>
          <cell r="J102">
            <v>3106.76</v>
          </cell>
          <cell r="K102">
            <v>0</v>
          </cell>
          <cell r="L102">
            <v>3161.63</v>
          </cell>
          <cell r="M102">
            <v>0</v>
          </cell>
          <cell r="N102">
            <v>3299.15</v>
          </cell>
          <cell r="O102">
            <v>0</v>
          </cell>
          <cell r="P102">
            <v>18057.919999999998</v>
          </cell>
          <cell r="Q102">
            <v>5.583562238932813E-3</v>
          </cell>
          <cell r="R102">
            <v>21357.07</v>
          </cell>
          <cell r="S102">
            <v>5.583562238932813E-3</v>
          </cell>
          <cell r="V102">
            <v>21357.07</v>
          </cell>
          <cell r="W102">
            <v>6.5514413921391552E-3</v>
          </cell>
        </row>
        <row r="103">
          <cell r="B103" t="str">
            <v>CONVENTION &amp; CONFERE.</v>
          </cell>
          <cell r="D103">
            <v>1687.93</v>
          </cell>
          <cell r="E103">
            <v>0</v>
          </cell>
          <cell r="F103">
            <v>1369.79</v>
          </cell>
          <cell r="G103">
            <v>0</v>
          </cell>
          <cell r="H103">
            <v>1105.96</v>
          </cell>
          <cell r="I103">
            <v>0</v>
          </cell>
          <cell r="J103">
            <v>979.61999999999989</v>
          </cell>
          <cell r="K103">
            <v>0</v>
          </cell>
          <cell r="L103">
            <v>3455.37</v>
          </cell>
          <cell r="M103">
            <v>0</v>
          </cell>
          <cell r="N103">
            <v>5143.3</v>
          </cell>
          <cell r="O103">
            <v>0</v>
          </cell>
          <cell r="P103">
            <v>14626.279999999999</v>
          </cell>
          <cell r="Q103">
            <v>4.522489007818078E-3</v>
          </cell>
          <cell r="R103">
            <v>19769.579999999998</v>
          </cell>
          <cell r="S103">
            <v>4.522489007818078E-3</v>
          </cell>
          <cell r="V103">
            <v>19769.579999999998</v>
          </cell>
          <cell r="W103">
            <v>6.0644669290874816E-3</v>
          </cell>
        </row>
        <row r="104">
          <cell r="B104" t="str">
            <v>INSURANCE</v>
          </cell>
          <cell r="D104">
            <v>3877.8399999999997</v>
          </cell>
          <cell r="E104">
            <v>0</v>
          </cell>
          <cell r="F104">
            <v>2130.2800000000002</v>
          </cell>
          <cell r="G104">
            <v>0</v>
          </cell>
          <cell r="H104">
            <v>9340.76</v>
          </cell>
          <cell r="I104">
            <v>0</v>
          </cell>
          <cell r="J104">
            <v>1757.28</v>
          </cell>
          <cell r="K104">
            <v>0</v>
          </cell>
          <cell r="L104">
            <v>13228.320000000002</v>
          </cell>
          <cell r="M104">
            <v>0</v>
          </cell>
          <cell r="N104">
            <v>17106.16</v>
          </cell>
          <cell r="O104">
            <v>0</v>
          </cell>
          <cell r="P104">
            <v>6202.81</v>
          </cell>
          <cell r="Q104">
            <v>1.9179271860366447E-3</v>
          </cell>
          <cell r="R104">
            <v>23308.97</v>
          </cell>
          <cell r="S104">
            <v>1.9179271860366447E-3</v>
          </cell>
          <cell r="V104">
            <v>23308.97</v>
          </cell>
          <cell r="W104">
            <v>7.1502013556227423E-3</v>
          </cell>
        </row>
        <row r="105">
          <cell r="B105" t="str">
            <v>COMMISSION</v>
          </cell>
          <cell r="D105">
            <v>86655.010000000009</v>
          </cell>
          <cell r="E105">
            <v>0.03</v>
          </cell>
          <cell r="F105">
            <v>4.51</v>
          </cell>
          <cell r="G105">
            <v>0</v>
          </cell>
          <cell r="H105">
            <v>3.75</v>
          </cell>
          <cell r="I105">
            <v>0</v>
          </cell>
          <cell r="J105">
            <v>83.600000000000009</v>
          </cell>
          <cell r="K105">
            <v>0</v>
          </cell>
          <cell r="L105">
            <v>91.860000000000014</v>
          </cell>
          <cell r="M105">
            <v>0</v>
          </cell>
          <cell r="N105">
            <v>86746.87000000001</v>
          </cell>
          <cell r="O105">
            <v>0.03</v>
          </cell>
          <cell r="P105">
            <v>30027.97</v>
          </cell>
          <cell r="Q105">
            <v>9.2847370795643876E-3</v>
          </cell>
          <cell r="R105">
            <v>116774.84000000001</v>
          </cell>
          <cell r="S105">
            <v>3.9284737079564383E-2</v>
          </cell>
          <cell r="V105">
            <v>116774.84000000001</v>
          </cell>
          <cell r="W105">
            <v>3.582155793544841E-2</v>
          </cell>
        </row>
        <row r="106">
          <cell r="B106" t="str">
            <v>RENT</v>
          </cell>
          <cell r="D106">
            <v>9788.99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1507850.77</v>
          </cell>
          <cell r="K106">
            <v>0.46</v>
          </cell>
          <cell r="L106">
            <v>1507850.77</v>
          </cell>
          <cell r="M106">
            <v>0.46</v>
          </cell>
          <cell r="N106">
            <v>1517639.76</v>
          </cell>
          <cell r="O106">
            <v>0.46</v>
          </cell>
          <cell r="P106">
            <v>19284.53</v>
          </cell>
          <cell r="Q106">
            <v>5.9628336765013357E-3</v>
          </cell>
          <cell r="R106">
            <v>1536924.29</v>
          </cell>
          <cell r="S106">
            <v>0.46596283367650138</v>
          </cell>
          <cell r="V106">
            <v>1536924.29</v>
          </cell>
          <cell r="W106">
            <v>0.47146305228620228</v>
          </cell>
        </row>
        <row r="107">
          <cell r="B107" t="str">
            <v>TRANSPORTATION</v>
          </cell>
          <cell r="D107">
            <v>4.47</v>
          </cell>
          <cell r="E107">
            <v>0</v>
          </cell>
          <cell r="F107">
            <v>6.23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6.23</v>
          </cell>
          <cell r="M107">
            <v>0</v>
          </cell>
          <cell r="N107">
            <v>10.7</v>
          </cell>
          <cell r="O107">
            <v>0</v>
          </cell>
          <cell r="P107">
            <v>21332.11</v>
          </cell>
          <cell r="Q107">
            <v>6.5959514646626556E-3</v>
          </cell>
          <cell r="R107">
            <v>21342.81</v>
          </cell>
          <cell r="S107">
            <v>6.5959514646626556E-3</v>
          </cell>
          <cell r="V107">
            <v>21342.81</v>
          </cell>
          <cell r="W107">
            <v>6.5470670301947548E-3</v>
          </cell>
        </row>
        <row r="108">
          <cell r="B108" t="str">
            <v>CONTRACT EXPENSES N/ROTO</v>
          </cell>
          <cell r="D108">
            <v>5355068.1700000009</v>
          </cell>
          <cell r="E108">
            <v>1.66</v>
          </cell>
          <cell r="F108">
            <v>0</v>
          </cell>
          <cell r="G108">
            <v>0</v>
          </cell>
          <cell r="H108">
            <v>3683529.71</v>
          </cell>
          <cell r="I108">
            <v>1.1299999999999999</v>
          </cell>
          <cell r="J108">
            <v>1352775.8399999999</v>
          </cell>
          <cell r="K108">
            <v>0.41</v>
          </cell>
          <cell r="L108">
            <v>5036305.55</v>
          </cell>
          <cell r="M108">
            <v>1.5399999999999998</v>
          </cell>
          <cell r="N108">
            <v>10391373.720000001</v>
          </cell>
          <cell r="O108">
            <v>3.1999999999999997</v>
          </cell>
          <cell r="P108">
            <v>0</v>
          </cell>
          <cell r="Q108">
            <v>0</v>
          </cell>
          <cell r="R108">
            <v>10391373.720000001</v>
          </cell>
          <cell r="S108">
            <v>3.1999999999999997</v>
          </cell>
          <cell r="V108">
            <v>10391373.720000001</v>
          </cell>
          <cell r="W108">
            <v>3.1876318198327316</v>
          </cell>
        </row>
        <row r="109">
          <cell r="B109" t="str">
            <v>CONTRACT EXPENSES S/ROTO</v>
          </cell>
          <cell r="D109">
            <v>14627659.280000001</v>
          </cell>
          <cell r="E109">
            <v>4.54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14627659.280000001</v>
          </cell>
          <cell r="O109">
            <v>4.54</v>
          </cell>
          <cell r="P109">
            <v>0</v>
          </cell>
          <cell r="Q109">
            <v>0</v>
          </cell>
          <cell r="R109">
            <v>14627659.280000001</v>
          </cell>
          <cell r="S109">
            <v>4.54</v>
          </cell>
          <cell r="V109">
            <v>14627659.280000001</v>
          </cell>
          <cell r="W109">
            <v>4.4871441858410561</v>
          </cell>
        </row>
        <row r="110">
          <cell r="B110" t="str">
            <v>R &amp; D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</row>
        <row r="111">
          <cell r="B111" t="str">
            <v>WASTE EXPENSES</v>
          </cell>
          <cell r="D111">
            <v>5749472.8099999996</v>
          </cell>
          <cell r="E111">
            <v>1.78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5749472.8099999996</v>
          </cell>
          <cell r="O111">
            <v>1.78</v>
          </cell>
          <cell r="P111">
            <v>0</v>
          </cell>
          <cell r="Q111">
            <v>0</v>
          </cell>
          <cell r="R111">
            <v>5749472.8099999996</v>
          </cell>
          <cell r="S111">
            <v>1.78</v>
          </cell>
          <cell r="V111">
            <v>5749472.8099999996</v>
          </cell>
          <cell r="W111">
            <v>1.7636939032560466</v>
          </cell>
        </row>
        <row r="112">
          <cell r="B112" t="str">
            <v>MEDICAL COST</v>
          </cell>
          <cell r="D112">
            <v>4545.2299999999996</v>
          </cell>
          <cell r="E112">
            <v>0</v>
          </cell>
          <cell r="F112">
            <v>2718.4</v>
          </cell>
          <cell r="G112">
            <v>0</v>
          </cell>
          <cell r="H112">
            <v>2121.1600000000003</v>
          </cell>
          <cell r="I112">
            <v>0</v>
          </cell>
          <cell r="J112">
            <v>2694.22</v>
          </cell>
          <cell r="K112">
            <v>0</v>
          </cell>
          <cell r="L112">
            <v>7533.7800000000007</v>
          </cell>
          <cell r="M112">
            <v>0</v>
          </cell>
          <cell r="N112">
            <v>12079.01</v>
          </cell>
          <cell r="O112">
            <v>0</v>
          </cell>
          <cell r="P112">
            <v>7295.6500000000005</v>
          </cell>
          <cell r="Q112">
            <v>2.2558365442127432E-3</v>
          </cell>
          <cell r="R112">
            <v>19374.66</v>
          </cell>
          <cell r="S112">
            <v>2.2558365442127432E-3</v>
          </cell>
          <cell r="V112">
            <v>19374.66</v>
          </cell>
          <cell r="W112">
            <v>5.9433222573425475E-3</v>
          </cell>
        </row>
        <row r="113">
          <cell r="B113" t="str">
            <v>TAXES &amp; DUES</v>
          </cell>
          <cell r="D113">
            <v>712.99</v>
          </cell>
          <cell r="E113">
            <v>0</v>
          </cell>
          <cell r="F113">
            <v>201.7</v>
          </cell>
          <cell r="G113">
            <v>0</v>
          </cell>
          <cell r="H113">
            <v>112.3</v>
          </cell>
          <cell r="I113">
            <v>0</v>
          </cell>
          <cell r="J113">
            <v>260.45999999999998</v>
          </cell>
          <cell r="K113">
            <v>0</v>
          </cell>
          <cell r="L113">
            <v>574.46</v>
          </cell>
          <cell r="M113">
            <v>0</v>
          </cell>
          <cell r="N113">
            <v>1287.45</v>
          </cell>
          <cell r="O113">
            <v>0</v>
          </cell>
          <cell r="P113">
            <v>48526.939999999995</v>
          </cell>
          <cell r="Q113">
            <v>1.5004673282136496E-2</v>
          </cell>
          <cell r="R113">
            <v>49814.389999999992</v>
          </cell>
          <cell r="S113">
            <v>1.5004673282136496E-2</v>
          </cell>
          <cell r="V113">
            <v>49814.389999999992</v>
          </cell>
          <cell r="W113">
            <v>1.5280937720865397E-2</v>
          </cell>
        </row>
        <row r="114">
          <cell r="B114" t="str">
            <v>PUBLIC RELATIONSHIP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3149.45</v>
          </cell>
          <cell r="K114">
            <v>0</v>
          </cell>
          <cell r="L114">
            <v>3149.45</v>
          </cell>
          <cell r="M114">
            <v>0</v>
          </cell>
          <cell r="N114">
            <v>3149.45</v>
          </cell>
          <cell r="O114">
            <v>0</v>
          </cell>
          <cell r="P114">
            <v>32742.600000000006</v>
          </cell>
          <cell r="Q114">
            <v>1.0124108699367456E-2</v>
          </cell>
          <cell r="R114">
            <v>35892.050000000003</v>
          </cell>
          <cell r="S114">
            <v>1.0124108699367456E-2</v>
          </cell>
          <cell r="V114">
            <v>35892.050000000003</v>
          </cell>
          <cell r="W114">
            <v>1.1010155513782002E-2</v>
          </cell>
        </row>
        <row r="115">
          <cell r="B115" t="str">
            <v>BUSINESS DEVELOPMENT</v>
          </cell>
          <cell r="D115">
            <v>453.85</v>
          </cell>
          <cell r="E115">
            <v>0</v>
          </cell>
          <cell r="F115">
            <v>469.87</v>
          </cell>
          <cell r="G115">
            <v>0</v>
          </cell>
          <cell r="H115">
            <v>51.419999999999995</v>
          </cell>
          <cell r="I115">
            <v>0</v>
          </cell>
          <cell r="J115">
            <v>261.12</v>
          </cell>
          <cell r="K115">
            <v>0</v>
          </cell>
          <cell r="L115">
            <v>782.41</v>
          </cell>
          <cell r="M115">
            <v>0</v>
          </cell>
          <cell r="N115">
            <v>1236.26</v>
          </cell>
          <cell r="O115">
            <v>0</v>
          </cell>
          <cell r="P115">
            <v>2740.6400000000003</v>
          </cell>
          <cell r="Q115">
            <v>8.4741398868246325E-4</v>
          </cell>
          <cell r="R115">
            <v>3976.9000000000005</v>
          </cell>
          <cell r="S115">
            <v>8.4741398868246325E-4</v>
          </cell>
          <cell r="V115">
            <v>3976.9000000000005</v>
          </cell>
          <cell r="W115">
            <v>1.219943900188472E-3</v>
          </cell>
        </row>
        <row r="116">
          <cell r="B116" t="str">
            <v>SHIPPING EXPENSES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219437.95</v>
          </cell>
          <cell r="K116">
            <v>7.0000000000000007E-2</v>
          </cell>
          <cell r="L116">
            <v>219437.95</v>
          </cell>
          <cell r="M116">
            <v>7.0000000000000007E-2</v>
          </cell>
          <cell r="N116">
            <v>219437.95</v>
          </cell>
          <cell r="O116">
            <v>7.0000000000000007E-2</v>
          </cell>
          <cell r="P116">
            <v>0</v>
          </cell>
          <cell r="Q116">
            <v>0</v>
          </cell>
          <cell r="R116">
            <v>219437.95</v>
          </cell>
          <cell r="S116">
            <v>7.0000000000000007E-2</v>
          </cell>
          <cell r="V116">
            <v>219437.95</v>
          </cell>
          <cell r="W116">
            <v>6.7314236860962787E-2</v>
          </cell>
        </row>
        <row r="117">
          <cell r="B117" t="str">
            <v>RECLAMATION EXPENSE</v>
          </cell>
          <cell r="D117">
            <v>20472.04</v>
          </cell>
          <cell r="E117">
            <v>0.01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20472.04</v>
          </cell>
          <cell r="O117">
            <v>0.01</v>
          </cell>
          <cell r="P117">
            <v>20848.859999999997</v>
          </cell>
          <cell r="Q117">
            <v>6.4465291362901574E-3</v>
          </cell>
          <cell r="R117">
            <v>41320.899999999994</v>
          </cell>
          <cell r="S117">
            <v>1.6446529136290158E-2</v>
          </cell>
          <cell r="V117">
            <v>41320.899999999994</v>
          </cell>
          <cell r="W117">
            <v>1.2675495965525363E-2</v>
          </cell>
        </row>
        <row r="118">
          <cell r="B118" t="str">
            <v>MISC. EXPENSE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>
            <v>0</v>
          </cell>
        </row>
        <row r="119">
          <cell r="B119" t="str">
            <v xml:space="preserve">  ( SUB-TOTAL )</v>
          </cell>
          <cell r="D119">
            <v>28240727.870000001</v>
          </cell>
          <cell r="E119">
            <v>8.75</v>
          </cell>
          <cell r="F119">
            <v>359397.26999999996</v>
          </cell>
          <cell r="G119">
            <v>0.11</v>
          </cell>
          <cell r="H119">
            <v>4525017.8499999996</v>
          </cell>
          <cell r="I119">
            <v>1.38</v>
          </cell>
          <cell r="J119">
            <v>4457531.12</v>
          </cell>
          <cell r="K119">
            <v>1.36</v>
          </cell>
          <cell r="L119">
            <v>9341946.2399999984</v>
          </cell>
          <cell r="M119">
            <v>2.8499999999999996</v>
          </cell>
          <cell r="N119">
            <v>37582674.110000007</v>
          </cell>
          <cell r="O119">
            <v>11.599999999999998</v>
          </cell>
          <cell r="P119">
            <v>564032.37000000011</v>
          </cell>
          <cell r="Q119">
            <v>0.17440047595004193</v>
          </cell>
          <cell r="R119">
            <v>38146706.479999997</v>
          </cell>
          <cell r="S119">
            <v>11.774400475950042</v>
          </cell>
          <cell r="T119">
            <v>0</v>
          </cell>
          <cell r="U119">
            <v>0</v>
          </cell>
          <cell r="V119">
            <v>38146706.479999997</v>
          </cell>
          <cell r="W119">
            <v>11.701788298060313</v>
          </cell>
        </row>
        <row r="120">
          <cell r="A120" t="str">
            <v>TOTAL OF DIRECT COST</v>
          </cell>
          <cell r="D120">
            <v>30864707.789999999</v>
          </cell>
          <cell r="E120">
            <v>9.5500000000000007</v>
          </cell>
          <cell r="F120">
            <v>798408.85999999987</v>
          </cell>
          <cell r="G120">
            <v>0.22999999999999998</v>
          </cell>
          <cell r="H120">
            <v>4950292.3599999994</v>
          </cell>
          <cell r="I120">
            <v>1.52</v>
          </cell>
          <cell r="J120">
            <v>5527577.5300000003</v>
          </cell>
          <cell r="K120">
            <v>1.6900000000000002</v>
          </cell>
          <cell r="L120">
            <v>11276278.749999998</v>
          </cell>
          <cell r="M120">
            <v>3.4399999999999995</v>
          </cell>
          <cell r="N120">
            <v>42140986.540000007</v>
          </cell>
          <cell r="O120">
            <v>12.989999999999998</v>
          </cell>
          <cell r="P120">
            <v>932175.53000000014</v>
          </cell>
          <cell r="Q120">
            <v>0.28823142916599376</v>
          </cell>
          <cell r="R120">
            <v>43073162.07</v>
          </cell>
          <cell r="S120">
            <v>13.278231429165993</v>
          </cell>
          <cell r="T120">
            <v>0</v>
          </cell>
          <cell r="U120">
            <v>0</v>
          </cell>
          <cell r="V120">
            <v>43073162.07</v>
          </cell>
          <cell r="W120">
            <v>13.213015496775366</v>
          </cell>
        </row>
        <row r="121">
          <cell r="A121" t="str">
            <v>ALLOCAT. OF INDIRECT(ADM)</v>
          </cell>
          <cell r="D121">
            <v>678077.4</v>
          </cell>
          <cell r="E121">
            <v>0.2102849221522903</v>
          </cell>
          <cell r="F121">
            <v>18685.82</v>
          </cell>
          <cell r="G121">
            <v>5.7320154213130201E-3</v>
          </cell>
          <cell r="H121">
            <v>110525.56</v>
          </cell>
          <cell r="I121">
            <v>3.390454442830218E-2</v>
          </cell>
          <cell r="J121">
            <v>124886.75000000001</v>
          </cell>
          <cell r="K121">
            <v>3.8309947164088275E-2</v>
          </cell>
          <cell r="L121">
            <v>254098.13</v>
          </cell>
          <cell r="M121">
            <v>7.7946507013703467E-2</v>
          </cell>
          <cell r="N121">
            <v>932175.53</v>
          </cell>
          <cell r="O121">
            <v>0.28823142916599376</v>
          </cell>
        </row>
        <row r="122">
          <cell r="A122" t="str">
            <v>TOTAL COST OF PRODUCT(A)</v>
          </cell>
          <cell r="D122">
            <v>31542785.189999998</v>
          </cell>
          <cell r="E122">
            <v>9.7602849221522909</v>
          </cell>
          <cell r="F122">
            <v>817094.67999999982</v>
          </cell>
          <cell r="G122">
            <v>0.235732015421313</v>
          </cell>
          <cell r="H122">
            <v>5060817.919999999</v>
          </cell>
          <cell r="I122">
            <v>1.5539045444283022</v>
          </cell>
          <cell r="J122">
            <v>5652464.2800000003</v>
          </cell>
          <cell r="K122">
            <v>1.7283099471640884</v>
          </cell>
          <cell r="L122">
            <v>11530376.879999999</v>
          </cell>
          <cell r="M122">
            <v>3.5179465070137028</v>
          </cell>
          <cell r="N122">
            <v>43073162.070000008</v>
          </cell>
          <cell r="O122">
            <v>13.278231429165992</v>
          </cell>
        </row>
        <row r="123">
          <cell r="A123" t="str">
            <v>DEPRECIATION (B)</v>
          </cell>
          <cell r="D123">
            <v>2236290.9999999991</v>
          </cell>
          <cell r="E123">
            <v>0.69</v>
          </cell>
          <cell r="F123">
            <v>311039.28999999998</v>
          </cell>
          <cell r="G123">
            <v>0.1</v>
          </cell>
          <cell r="H123">
            <v>670959.61</v>
          </cell>
          <cell r="I123">
            <v>0.21</v>
          </cell>
          <cell r="J123">
            <v>1200036.75</v>
          </cell>
          <cell r="K123">
            <v>0.37</v>
          </cell>
          <cell r="L123">
            <v>2182035.65</v>
          </cell>
          <cell r="M123">
            <v>0.67999999999999994</v>
          </cell>
          <cell r="N123">
            <v>4418326.6499999985</v>
          </cell>
          <cell r="O123">
            <v>1.3699999999999999</v>
          </cell>
        </row>
        <row r="124">
          <cell r="A124" t="str">
            <v>TOTAL (A - B)</v>
          </cell>
          <cell r="D124">
            <v>29306494.189999998</v>
          </cell>
          <cell r="E124">
            <v>9.07</v>
          </cell>
          <cell r="F124">
            <v>506055.39</v>
          </cell>
          <cell r="G124">
            <v>0.14000000000000001</v>
          </cell>
          <cell r="H124">
            <v>4389858.3099999996</v>
          </cell>
          <cell r="I124">
            <v>1.34</v>
          </cell>
          <cell r="J124">
            <v>4452427.53</v>
          </cell>
          <cell r="K124">
            <v>1.36</v>
          </cell>
          <cell r="L124">
            <v>9348341.2300000004</v>
          </cell>
          <cell r="M124">
            <v>2.84</v>
          </cell>
          <cell r="N124">
            <v>38654835.420000002</v>
          </cell>
          <cell r="O124">
            <v>11.91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>
        <row r="66">
          <cell r="B66" t="str">
            <v>Cotrans</v>
          </cell>
        </row>
      </sheetData>
      <sheetData sheetId="34">
        <row r="66">
          <cell r="B66" t="str">
            <v>Cotrans</v>
          </cell>
        </row>
      </sheetData>
      <sheetData sheetId="35">
        <row r="66">
          <cell r="B66" t="str">
            <v>Cotrans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J48"/>
  <sheetViews>
    <sheetView showGridLines="0" view="pageBreakPreview" zoomScale="75" zoomScaleNormal="75" zoomScaleSheetLayoutView="75" workbookViewId="0">
      <selection activeCell="A14" sqref="A14"/>
    </sheetView>
  </sheetViews>
  <sheetFormatPr defaultColWidth="9.7109375" defaultRowHeight="15" customHeight="1"/>
  <cols>
    <col min="1" max="8" width="11.28515625" style="140" customWidth="1"/>
    <col min="9" max="16384" width="9.7109375" style="140"/>
  </cols>
  <sheetData>
    <row r="1" spans="1:10" s="260" customFormat="1" ht="15" customHeight="1" thickTop="1">
      <c r="A1" s="135"/>
      <c r="B1" s="136"/>
      <c r="C1" s="136"/>
      <c r="D1" s="136"/>
      <c r="E1" s="136"/>
      <c r="F1" s="136"/>
      <c r="G1" s="136"/>
      <c r="H1" s="137"/>
      <c r="I1" s="139"/>
      <c r="J1" s="139"/>
    </row>
    <row r="2" spans="1:10" s="260" customFormat="1" ht="15" customHeight="1">
      <c r="A2" s="138"/>
      <c r="B2" s="141"/>
      <c r="C2" s="139"/>
      <c r="D2" s="139"/>
      <c r="E2" s="139"/>
      <c r="F2" s="139"/>
      <c r="G2" s="139"/>
      <c r="H2" s="142"/>
      <c r="I2" s="139"/>
      <c r="J2" s="139"/>
    </row>
    <row r="3" spans="1:10" s="260" customFormat="1" ht="15" customHeight="1">
      <c r="A3" s="138"/>
      <c r="B3" s="141"/>
      <c r="C3" s="139"/>
      <c r="D3" s="139"/>
      <c r="E3" s="139"/>
      <c r="F3" s="139"/>
      <c r="G3" s="139"/>
      <c r="H3" s="142"/>
      <c r="I3" s="139"/>
      <c r="J3" s="139"/>
    </row>
    <row r="4" spans="1:10" s="261" customFormat="1" ht="15" customHeight="1">
      <c r="A4" s="138"/>
      <c r="B4" s="141" t="s">
        <v>23</v>
      </c>
      <c r="C4" s="139"/>
      <c r="D4" s="139"/>
      <c r="E4" s="139"/>
      <c r="F4" s="139"/>
      <c r="G4" s="139"/>
      <c r="H4" s="142"/>
      <c r="I4" s="139"/>
      <c r="J4" s="139"/>
    </row>
    <row r="5" spans="1:10" s="143" customFormat="1" ht="15" customHeight="1">
      <c r="A5" s="138"/>
      <c r="B5" s="139"/>
      <c r="C5" s="139"/>
      <c r="D5" s="139"/>
      <c r="E5" s="139"/>
      <c r="F5" s="139"/>
      <c r="G5" s="139"/>
      <c r="H5" s="142"/>
      <c r="I5" s="139"/>
      <c r="J5" s="139"/>
    </row>
    <row r="6" spans="1:10" ht="15" customHeight="1">
      <c r="A6" s="16"/>
      <c r="B6" s="22"/>
      <c r="C6" s="23"/>
      <c r="D6" s="24"/>
      <c r="E6" s="23"/>
      <c r="F6" s="23"/>
      <c r="G6" s="23"/>
      <c r="H6" s="144"/>
      <c r="I6" s="145"/>
      <c r="J6" s="145"/>
    </row>
    <row r="7" spans="1:10" ht="15" customHeight="1">
      <c r="A7" s="16"/>
      <c r="B7" s="22"/>
      <c r="C7" s="23"/>
      <c r="D7" s="24"/>
      <c r="E7" s="23"/>
      <c r="F7" s="23"/>
      <c r="G7" s="23"/>
      <c r="H7" s="144"/>
    </row>
    <row r="8" spans="1:10" ht="15" customHeight="1">
      <c r="A8" s="16"/>
      <c r="B8" s="22"/>
      <c r="C8" s="23"/>
      <c r="D8" s="24"/>
      <c r="E8" s="23"/>
      <c r="F8" s="23"/>
      <c r="G8" s="23"/>
      <c r="H8" s="144"/>
    </row>
    <row r="9" spans="1:10" ht="15" customHeight="1">
      <c r="A9" s="16"/>
      <c r="B9" s="22"/>
      <c r="C9" s="23"/>
      <c r="D9" s="24"/>
      <c r="E9" s="23"/>
      <c r="F9" s="23"/>
      <c r="G9" s="23"/>
      <c r="H9" s="144"/>
    </row>
    <row r="10" spans="1:10" ht="15" customHeight="1">
      <c r="A10" s="16"/>
      <c r="B10" s="22"/>
      <c r="C10" s="23"/>
      <c r="D10" s="24"/>
      <c r="E10" s="23"/>
      <c r="F10" s="23"/>
      <c r="G10" s="23"/>
      <c r="H10" s="144"/>
    </row>
    <row r="11" spans="1:10" ht="15" customHeight="1">
      <c r="A11" s="25"/>
      <c r="B11" s="22"/>
      <c r="C11" s="23"/>
      <c r="D11" s="24"/>
      <c r="E11" s="23"/>
      <c r="F11" s="23"/>
      <c r="G11" s="23"/>
      <c r="H11" s="144"/>
    </row>
    <row r="12" spans="1:10" ht="30">
      <c r="A12" s="427" t="s">
        <v>79</v>
      </c>
      <c r="B12" s="428"/>
      <c r="C12" s="428"/>
      <c r="D12" s="428"/>
      <c r="E12" s="428"/>
      <c r="F12" s="428"/>
      <c r="G12" s="428"/>
      <c r="H12" s="429"/>
    </row>
    <row r="13" spans="1:10" ht="26.25">
      <c r="A13" s="430">
        <v>45017</v>
      </c>
      <c r="B13" s="431"/>
      <c r="C13" s="431"/>
      <c r="D13" s="431"/>
      <c r="E13" s="431"/>
      <c r="F13" s="431"/>
      <c r="G13" s="431"/>
      <c r="H13" s="432"/>
    </row>
    <row r="14" spans="1:10" ht="15" customHeight="1">
      <c r="A14" s="16"/>
      <c r="B14" s="17"/>
      <c r="C14" s="18"/>
      <c r="D14" s="17"/>
      <c r="E14" s="17"/>
      <c r="F14" s="17"/>
      <c r="G14" s="17"/>
      <c r="H14" s="144"/>
    </row>
    <row r="15" spans="1:10" ht="15" customHeight="1">
      <c r="A15" s="16"/>
      <c r="B15" s="17"/>
      <c r="C15" s="17"/>
      <c r="D15" s="17"/>
      <c r="E15" s="18"/>
      <c r="F15" s="18"/>
      <c r="G15" s="17"/>
      <c r="H15" s="144"/>
    </row>
    <row r="16" spans="1:10" ht="15" customHeight="1">
      <c r="A16" s="16"/>
      <c r="B16" s="17"/>
      <c r="C16" s="17"/>
      <c r="D16" s="17"/>
      <c r="E16" s="18"/>
      <c r="F16" s="18"/>
      <c r="G16" s="17"/>
      <c r="H16" s="144"/>
    </row>
    <row r="17" spans="1:8" ht="15" customHeight="1">
      <c r="A17" s="16"/>
      <c r="B17" s="17"/>
      <c r="C17" s="17"/>
      <c r="D17" s="17"/>
      <c r="E17" s="17"/>
      <c r="F17" s="17"/>
      <c r="G17" s="17"/>
      <c r="H17" s="144"/>
    </row>
    <row r="18" spans="1:8" ht="15" customHeight="1">
      <c r="A18" s="16"/>
      <c r="B18" s="17"/>
      <c r="C18" s="17"/>
      <c r="D18" s="17"/>
      <c r="E18" s="17"/>
      <c r="F18" s="17"/>
      <c r="G18" s="17"/>
      <c r="H18" s="144"/>
    </row>
    <row r="19" spans="1:8" ht="15" customHeight="1">
      <c r="A19" s="16"/>
      <c r="B19" s="17"/>
      <c r="C19" s="17"/>
      <c r="D19" s="17"/>
      <c r="E19" s="17"/>
      <c r="F19" s="17"/>
      <c r="G19" s="17"/>
      <c r="H19" s="144"/>
    </row>
    <row r="20" spans="1:8" ht="15" customHeight="1">
      <c r="A20" s="16"/>
      <c r="B20" s="17"/>
      <c r="C20" s="17"/>
      <c r="D20" s="17"/>
      <c r="E20" s="17"/>
      <c r="F20" s="17"/>
      <c r="G20" s="17"/>
      <c r="H20" s="144"/>
    </row>
    <row r="21" spans="1:8" ht="15" customHeight="1">
      <c r="A21" s="16"/>
      <c r="B21" s="17"/>
      <c r="C21" s="23"/>
      <c r="D21" s="24"/>
      <c r="E21" s="23"/>
      <c r="F21" s="23"/>
      <c r="G21" s="23"/>
      <c r="H21" s="144"/>
    </row>
    <row r="22" spans="1:8" ht="15" customHeight="1">
      <c r="A22" s="16"/>
      <c r="B22" s="22"/>
      <c r="C22" s="23"/>
      <c r="D22" s="24"/>
      <c r="E22" s="23"/>
      <c r="F22" s="23"/>
      <c r="G22" s="23"/>
      <c r="H22" s="144"/>
    </row>
    <row r="23" spans="1:8" ht="15" customHeight="1">
      <c r="A23" s="25"/>
      <c r="B23" s="22"/>
      <c r="C23" s="23"/>
      <c r="D23" s="24"/>
      <c r="E23" s="23"/>
      <c r="F23" s="23"/>
      <c r="G23" s="23"/>
      <c r="H23" s="144"/>
    </row>
    <row r="24" spans="1:8" ht="26.25" customHeight="1">
      <c r="A24" s="26" t="s">
        <v>20</v>
      </c>
      <c r="B24" s="19"/>
      <c r="C24" s="19"/>
      <c r="D24" s="19"/>
      <c r="E24" s="20"/>
      <c r="F24" s="20"/>
      <c r="G24" s="19"/>
      <c r="H24" s="21"/>
    </row>
    <row r="25" spans="1:8" ht="15" customHeight="1">
      <c r="A25" s="27"/>
      <c r="B25" s="28"/>
      <c r="C25" s="28"/>
      <c r="D25" s="28"/>
      <c r="E25" s="29"/>
      <c r="F25" s="29"/>
      <c r="G25" s="28"/>
      <c r="H25" s="30"/>
    </row>
    <row r="26" spans="1:8" ht="24.95" customHeight="1">
      <c r="A26" s="235" t="s">
        <v>78</v>
      </c>
      <c r="B26" s="28"/>
      <c r="C26" s="28"/>
      <c r="D26" s="28"/>
      <c r="E26" s="29"/>
      <c r="F26" s="29"/>
      <c r="G26" s="28"/>
      <c r="H26" s="30"/>
    </row>
    <row r="27" spans="1:8" ht="24.95" customHeight="1">
      <c r="A27" s="235" t="s">
        <v>235</v>
      </c>
      <c r="B27" s="28"/>
      <c r="C27" s="28"/>
      <c r="D27" s="28"/>
      <c r="E27" s="29"/>
      <c r="F27" s="29"/>
      <c r="G27" s="28"/>
      <c r="H27" s="30"/>
    </row>
    <row r="28" spans="1:8" ht="24.95" customHeight="1">
      <c r="A28" s="235" t="s">
        <v>236</v>
      </c>
      <c r="B28" s="28"/>
      <c r="C28" s="28"/>
      <c r="D28" s="28"/>
      <c r="E28" s="29"/>
      <c r="F28" s="29"/>
      <c r="G28" s="28"/>
      <c r="H28" s="30"/>
    </row>
    <row r="29" spans="1:8" ht="24.95" customHeight="1">
      <c r="A29" s="235" t="s">
        <v>92</v>
      </c>
      <c r="B29" s="28"/>
      <c r="C29" s="28"/>
      <c r="D29" s="28"/>
      <c r="E29" s="29"/>
      <c r="F29" s="29"/>
      <c r="G29" s="28"/>
      <c r="H29" s="30"/>
    </row>
    <row r="30" spans="1:8" ht="15" customHeight="1">
      <c r="A30" s="235"/>
      <c r="B30" s="28"/>
      <c r="C30" s="28"/>
      <c r="D30" s="28"/>
      <c r="E30" s="29"/>
      <c r="F30" s="29"/>
      <c r="G30" s="28"/>
      <c r="H30" s="30"/>
    </row>
    <row r="31" spans="1:8" ht="15" customHeight="1">
      <c r="A31" s="235"/>
      <c r="B31" s="28"/>
      <c r="C31" s="28"/>
      <c r="D31" s="28"/>
      <c r="E31" s="29"/>
      <c r="F31" s="29"/>
      <c r="G31" s="28"/>
      <c r="H31" s="30"/>
    </row>
    <row r="32" spans="1:8" ht="15" customHeight="1">
      <c r="A32" s="27"/>
      <c r="B32" s="28"/>
      <c r="C32" s="28"/>
      <c r="D32" s="28"/>
      <c r="E32" s="29"/>
      <c r="F32" s="29"/>
      <c r="G32" s="28"/>
      <c r="H32" s="30"/>
    </row>
    <row r="33" spans="1:8" ht="15" customHeight="1">
      <c r="A33" s="27"/>
      <c r="B33" s="28"/>
      <c r="C33" s="28"/>
      <c r="D33" s="28"/>
      <c r="E33" s="29"/>
      <c r="F33" s="29"/>
      <c r="G33" s="28"/>
      <c r="H33" s="30"/>
    </row>
    <row r="34" spans="1:8" ht="15" customHeight="1">
      <c r="A34" s="27"/>
      <c r="B34" s="28"/>
      <c r="C34" s="28"/>
      <c r="D34" s="28"/>
      <c r="E34" s="29"/>
      <c r="F34" s="29"/>
      <c r="G34" s="28"/>
      <c r="H34" s="30"/>
    </row>
    <row r="35" spans="1:8" ht="15" customHeight="1">
      <c r="A35" s="146"/>
      <c r="B35" s="147"/>
      <c r="C35" s="147"/>
      <c r="D35" s="147"/>
      <c r="E35" s="147"/>
      <c r="F35" s="147"/>
      <c r="G35" s="147"/>
      <c r="H35" s="144"/>
    </row>
    <row r="36" spans="1:8" ht="15" customHeight="1">
      <c r="A36" s="146"/>
      <c r="B36" s="147"/>
      <c r="C36" s="147"/>
      <c r="D36" s="147"/>
      <c r="E36" s="147"/>
      <c r="F36" s="147"/>
      <c r="G36" s="147"/>
      <c r="H36" s="144"/>
    </row>
    <row r="37" spans="1:8" ht="15" customHeight="1">
      <c r="A37" s="146"/>
      <c r="B37" s="147"/>
      <c r="C37" s="147"/>
      <c r="D37" s="147"/>
      <c r="E37" s="147"/>
      <c r="F37" s="147"/>
      <c r="G37" s="147"/>
      <c r="H37" s="144"/>
    </row>
    <row r="38" spans="1:8" s="148" customFormat="1" ht="15" customHeight="1">
      <c r="A38" s="152"/>
      <c r="B38" s="153"/>
      <c r="C38" s="153"/>
      <c r="D38" s="153"/>
      <c r="E38" s="153"/>
      <c r="F38" s="153"/>
      <c r="G38" s="153"/>
      <c r="H38" s="154"/>
    </row>
    <row r="39" spans="1:8" s="148" customFormat="1" ht="15" customHeight="1">
      <c r="A39" s="152"/>
      <c r="B39" s="153"/>
      <c r="C39" s="153"/>
      <c r="D39" s="153"/>
      <c r="E39" s="153"/>
      <c r="F39" s="153"/>
      <c r="G39" s="153"/>
      <c r="H39" s="154"/>
    </row>
    <row r="40" spans="1:8" ht="15" customHeight="1">
      <c r="A40" s="31" t="s">
        <v>24</v>
      </c>
      <c r="B40" s="32"/>
      <c r="C40" s="32"/>
      <c r="D40" s="32"/>
      <c r="E40" s="33"/>
      <c r="F40" s="33"/>
      <c r="G40" s="32"/>
      <c r="H40" s="34"/>
    </row>
    <row r="41" spans="1:8" s="148" customFormat="1" ht="15" customHeight="1">
      <c r="A41" s="31"/>
      <c r="B41" s="32"/>
      <c r="C41" s="32"/>
      <c r="D41" s="32"/>
      <c r="E41" s="33"/>
      <c r="F41" s="33"/>
      <c r="G41" s="32"/>
      <c r="H41" s="34"/>
    </row>
    <row r="42" spans="1:8" ht="15" customHeight="1" thickBot="1">
      <c r="A42" s="149"/>
      <c r="B42" s="150"/>
      <c r="C42" s="150"/>
      <c r="D42" s="150"/>
      <c r="E42" s="150"/>
      <c r="F42" s="150"/>
      <c r="G42" s="150"/>
      <c r="H42" s="151"/>
    </row>
    <row r="43" spans="1:8" ht="15" customHeight="1" thickTop="1">
      <c r="A43" s="147"/>
      <c r="B43" s="147"/>
      <c r="C43" s="147"/>
      <c r="D43" s="147"/>
      <c r="E43" s="147"/>
      <c r="F43" s="147"/>
      <c r="G43" s="147"/>
      <c r="H43" s="145"/>
    </row>
    <row r="44" spans="1:8" ht="15" customHeight="1">
      <c r="A44" s="147"/>
      <c r="B44" s="147"/>
      <c r="C44" s="147"/>
      <c r="D44" s="147"/>
      <c r="E44" s="147"/>
      <c r="F44" s="147"/>
      <c r="G44" s="147"/>
      <c r="H44" s="145"/>
    </row>
    <row r="45" spans="1:8" ht="15" customHeight="1">
      <c r="A45" s="147"/>
      <c r="B45" s="147"/>
      <c r="C45" s="147"/>
      <c r="D45" s="147"/>
      <c r="E45" s="147"/>
      <c r="F45" s="147"/>
      <c r="G45" s="147"/>
      <c r="H45" s="145"/>
    </row>
    <row r="46" spans="1:8" ht="15" customHeight="1">
      <c r="A46" s="147"/>
      <c r="B46" s="147"/>
      <c r="C46" s="147"/>
      <c r="D46" s="147"/>
      <c r="E46" s="147"/>
      <c r="F46" s="147"/>
      <c r="G46" s="147"/>
      <c r="H46" s="145"/>
    </row>
    <row r="47" spans="1:8" ht="15" customHeight="1">
      <c r="A47" s="147"/>
      <c r="B47" s="147"/>
      <c r="C47" s="147"/>
      <c r="D47" s="147"/>
      <c r="E47" s="147"/>
      <c r="F47" s="147"/>
      <c r="G47" s="147"/>
      <c r="H47" s="145"/>
    </row>
    <row r="48" spans="1:8" ht="15" customHeight="1">
      <c r="A48" s="147"/>
      <c r="B48" s="147"/>
      <c r="C48" s="147"/>
      <c r="D48" s="147"/>
      <c r="E48" s="147"/>
      <c r="F48" s="147"/>
      <c r="G48" s="147"/>
      <c r="H48" s="145"/>
    </row>
  </sheetData>
  <mergeCells count="2">
    <mergeCell ref="A12:H12"/>
    <mergeCell ref="A13:H13"/>
  </mergeCells>
  <printOptions horizontalCentered="1" verticalCentered="1"/>
  <pageMargins left="0.7" right="0.7" top="1" bottom="1" header="0.54" footer="0.54"/>
  <pageSetup paperSize="9" scale="99" orientation="portrait" r:id="rId1"/>
  <headerFooter alignWithMargins="0">
    <oddFooter xml:space="preserve">&amp;LNo. Form : FM/PROD-011&amp;RReported by Planning Section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T220"/>
  <sheetViews>
    <sheetView showGridLines="0" view="pageBreakPreview" zoomScale="75" zoomScaleNormal="75" zoomScaleSheetLayoutView="75" workbookViewId="0">
      <selection activeCell="Q45" sqref="Q45"/>
    </sheetView>
  </sheetViews>
  <sheetFormatPr defaultRowHeight="12.75"/>
  <cols>
    <col min="1" max="1" width="7.7109375" style="9" customWidth="1"/>
    <col min="2" max="2" width="12.7109375" style="10" customWidth="1"/>
    <col min="3" max="3" width="22" style="10" bestFit="1" customWidth="1"/>
    <col min="4" max="14" width="12.7109375" style="10" customWidth="1"/>
    <col min="15" max="15" width="11.7109375" style="9" customWidth="1"/>
    <col min="16" max="16" width="11.7109375" style="214" customWidth="1"/>
    <col min="17" max="17" width="10.28515625" style="9" customWidth="1"/>
    <col min="18" max="18" width="12.85546875" style="9" bestFit="1" customWidth="1"/>
    <col min="19" max="19" width="9.140625" style="9"/>
    <col min="20" max="20" width="10.28515625" style="9" bestFit="1" customWidth="1"/>
    <col min="21" max="16384" width="9.140625" style="9"/>
  </cols>
  <sheetData>
    <row r="1" spans="1:16" ht="15" customHeight="1">
      <c r="A1" s="517"/>
      <c r="B1" s="518"/>
      <c r="C1" s="519"/>
      <c r="D1" s="513" t="s">
        <v>59</v>
      </c>
      <c r="E1" s="513"/>
      <c r="F1" s="513"/>
      <c r="G1" s="513"/>
      <c r="H1" s="513"/>
      <c r="I1" s="513"/>
      <c r="J1" s="513"/>
      <c r="K1" s="513"/>
      <c r="L1" s="514"/>
      <c r="M1" s="553" t="s">
        <v>54</v>
      </c>
      <c r="N1" s="553"/>
      <c r="O1" s="533" t="s">
        <v>58</v>
      </c>
      <c r="P1" s="534"/>
    </row>
    <row r="2" spans="1:16" ht="15" customHeight="1">
      <c r="A2" s="520"/>
      <c r="B2" s="521"/>
      <c r="C2" s="522"/>
      <c r="D2" s="515"/>
      <c r="E2" s="515"/>
      <c r="F2" s="515"/>
      <c r="G2" s="515"/>
      <c r="H2" s="515"/>
      <c r="I2" s="515"/>
      <c r="J2" s="515"/>
      <c r="K2" s="515"/>
      <c r="L2" s="516"/>
      <c r="M2" s="554" t="s">
        <v>55</v>
      </c>
      <c r="N2" s="554"/>
      <c r="O2" s="535" t="s">
        <v>170</v>
      </c>
      <c r="P2" s="536"/>
    </row>
    <row r="3" spans="1:16" ht="15" customHeight="1">
      <c r="A3" s="520"/>
      <c r="B3" s="521"/>
      <c r="C3" s="522"/>
      <c r="D3" s="461">
        <f>+Cover!A13</f>
        <v>45017</v>
      </c>
      <c r="E3" s="459"/>
      <c r="F3" s="459"/>
      <c r="G3" s="459"/>
      <c r="H3" s="459" t="s">
        <v>41</v>
      </c>
      <c r="I3" s="459">
        <v>45046</v>
      </c>
      <c r="J3" s="459"/>
      <c r="K3" s="459"/>
      <c r="L3" s="531"/>
      <c r="M3" s="554" t="s">
        <v>56</v>
      </c>
      <c r="N3" s="554"/>
      <c r="O3" s="537">
        <v>38838</v>
      </c>
      <c r="P3" s="538"/>
    </row>
    <row r="4" spans="1:16" ht="15" customHeight="1" thickBot="1">
      <c r="A4" s="523"/>
      <c r="B4" s="524"/>
      <c r="C4" s="525"/>
      <c r="D4" s="462"/>
      <c r="E4" s="460"/>
      <c r="F4" s="460"/>
      <c r="G4" s="460"/>
      <c r="H4" s="460"/>
      <c r="I4" s="460"/>
      <c r="J4" s="460"/>
      <c r="K4" s="460"/>
      <c r="L4" s="532"/>
      <c r="M4" s="555" t="s">
        <v>57</v>
      </c>
      <c r="N4" s="555"/>
      <c r="O4" s="539" t="s">
        <v>171</v>
      </c>
      <c r="P4" s="540"/>
    </row>
    <row r="5" spans="1:16" ht="17.100000000000001" customHeight="1" thickBot="1">
      <c r="A5" s="550" t="s">
        <v>64</v>
      </c>
      <c r="B5" s="551"/>
      <c r="C5" s="552"/>
      <c r="D5" s="545" t="s">
        <v>60</v>
      </c>
      <c r="E5" s="546"/>
      <c r="F5" s="547"/>
      <c r="G5" s="545" t="s">
        <v>61</v>
      </c>
      <c r="H5" s="546"/>
      <c r="I5" s="547"/>
      <c r="J5" s="542" t="s">
        <v>62</v>
      </c>
      <c r="K5" s="543"/>
      <c r="L5" s="543"/>
      <c r="M5" s="544"/>
      <c r="N5" s="545" t="s">
        <v>63</v>
      </c>
      <c r="O5" s="546"/>
      <c r="P5" s="547"/>
    </row>
    <row r="6" spans="1:16" ht="17.100000000000001" customHeight="1">
      <c r="A6" s="221"/>
      <c r="B6" s="221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</row>
    <row r="7" spans="1:16" ht="18">
      <c r="A7" s="476" t="s">
        <v>78</v>
      </c>
      <c r="B7" s="476"/>
      <c r="C7" s="476"/>
      <c r="D7" s="476"/>
      <c r="E7" s="476"/>
      <c r="F7" s="476"/>
      <c r="G7" s="476"/>
      <c r="H7" s="476"/>
      <c r="I7" s="476"/>
      <c r="J7" s="476"/>
      <c r="K7" s="476"/>
      <c r="L7" s="476"/>
      <c r="M7" s="476"/>
      <c r="N7" s="476"/>
      <c r="O7" s="476"/>
      <c r="P7" s="476"/>
    </row>
    <row r="8" spans="1:16" ht="17.100000000000001" customHeight="1">
      <c r="A8" s="223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N8" s="223"/>
      <c r="P8" s="224" t="s">
        <v>65</v>
      </c>
    </row>
    <row r="9" spans="1:16" ht="17.100000000000001" customHeight="1">
      <c r="A9" s="548" t="s">
        <v>66</v>
      </c>
      <c r="B9" s="548"/>
      <c r="C9" s="548" t="s">
        <v>67</v>
      </c>
      <c r="D9" s="549" t="s">
        <v>85</v>
      </c>
      <c r="E9" s="472" t="s">
        <v>243</v>
      </c>
      <c r="F9" s="472"/>
      <c r="G9" s="472" t="s">
        <v>244</v>
      </c>
      <c r="H9" s="472"/>
      <c r="I9" s="484" t="s">
        <v>69</v>
      </c>
      <c r="J9" s="444"/>
      <c r="K9" s="244" t="s">
        <v>84</v>
      </c>
      <c r="L9" s="244" t="s">
        <v>70</v>
      </c>
      <c r="M9" s="486" t="s">
        <v>88</v>
      </c>
      <c r="N9" s="487"/>
      <c r="O9" s="487"/>
      <c r="P9" s="488"/>
    </row>
    <row r="10" spans="1:16" ht="17.100000000000001" customHeight="1">
      <c r="A10" s="548"/>
      <c r="B10" s="548"/>
      <c r="C10" s="548"/>
      <c r="D10" s="549"/>
      <c r="E10" s="244" t="s">
        <v>71</v>
      </c>
      <c r="F10" s="244" t="s">
        <v>72</v>
      </c>
      <c r="G10" s="244" t="s">
        <v>71</v>
      </c>
      <c r="H10" s="244" t="s">
        <v>72</v>
      </c>
      <c r="I10" s="244" t="s">
        <v>71</v>
      </c>
      <c r="J10" s="244" t="s">
        <v>72</v>
      </c>
      <c r="K10" s="244" t="s">
        <v>189</v>
      </c>
      <c r="L10" s="244" t="s">
        <v>86</v>
      </c>
      <c r="M10" s="489"/>
      <c r="N10" s="490"/>
      <c r="O10" s="490"/>
      <c r="P10" s="491"/>
    </row>
    <row r="11" spans="1:16" ht="17.100000000000001" customHeight="1">
      <c r="A11" s="505" t="s">
        <v>37</v>
      </c>
      <c r="B11" s="506"/>
      <c r="C11" s="225" t="s">
        <v>217</v>
      </c>
      <c r="D11" s="281">
        <v>3.1443767552416499</v>
      </c>
      <c r="E11" s="348">
        <v>1596.73506</v>
      </c>
      <c r="F11" s="346">
        <v>3.4365474411887131</v>
      </c>
      <c r="G11" s="237">
        <f>+O106</f>
        <v>1334.9813799999999</v>
      </c>
      <c r="H11" s="282">
        <f>P107</f>
        <v>3.2550112600379402</v>
      </c>
      <c r="I11" s="238">
        <f t="shared" ref="I11:I19" si="0">G11-E11</f>
        <v>-261.75368000000003</v>
      </c>
      <c r="J11" s="284">
        <f>H11-F11</f>
        <v>-0.18153618115077297</v>
      </c>
      <c r="K11" s="282">
        <f>+B46</f>
        <v>3.2917628427613499</v>
      </c>
      <c r="L11" s="287">
        <f>+K11-D11</f>
        <v>0.14738608751969995</v>
      </c>
      <c r="M11" s="469"/>
      <c r="N11" s="470"/>
      <c r="O11" s="470"/>
      <c r="P11" s="471"/>
    </row>
    <row r="12" spans="1:16" ht="17.100000000000001" customHeight="1">
      <c r="A12" s="507"/>
      <c r="B12" s="508"/>
      <c r="C12" s="279" t="s">
        <v>94</v>
      </c>
      <c r="D12" s="281">
        <v>0</v>
      </c>
      <c r="E12" s="348">
        <v>0</v>
      </c>
      <c r="F12" s="346">
        <v>0</v>
      </c>
      <c r="G12" s="237">
        <f>+O117</f>
        <v>0</v>
      </c>
      <c r="H12" s="282">
        <f>+P118</f>
        <v>0</v>
      </c>
      <c r="I12" s="238">
        <f>G12-E12</f>
        <v>0</v>
      </c>
      <c r="J12" s="284">
        <f>H12-F12</f>
        <v>0</v>
      </c>
      <c r="K12" s="282">
        <f>+C46</f>
        <v>0</v>
      </c>
      <c r="L12" s="287">
        <f t="shared" ref="L12:L27" si="1">+K12-D12</f>
        <v>0</v>
      </c>
      <c r="M12" s="469"/>
      <c r="N12" s="470"/>
      <c r="O12" s="470"/>
      <c r="P12" s="471"/>
    </row>
    <row r="13" spans="1:16" ht="17.100000000000001" customHeight="1">
      <c r="A13" s="507"/>
      <c r="B13" s="508"/>
      <c r="C13" s="232" t="s">
        <v>87</v>
      </c>
      <c r="D13" s="281">
        <v>3.1443767552416499</v>
      </c>
      <c r="E13" s="239">
        <v>1596.73506</v>
      </c>
      <c r="F13" s="283">
        <v>3.4365474411887131</v>
      </c>
      <c r="G13" s="239">
        <f>G11+G12</f>
        <v>1334.9813799999999</v>
      </c>
      <c r="H13" s="391">
        <f>H11+H12</f>
        <v>3.2550112600379402</v>
      </c>
      <c r="I13" s="240">
        <f t="shared" si="0"/>
        <v>-261.75368000000003</v>
      </c>
      <c r="J13" s="285">
        <f t="shared" ref="J13:J26" si="2">H13-F13</f>
        <v>-0.18153618115077297</v>
      </c>
      <c r="K13" s="283">
        <f>+D46</f>
        <v>3.2917628427613499</v>
      </c>
      <c r="L13" s="288">
        <f t="shared" si="1"/>
        <v>0.14738608751969995</v>
      </c>
      <c r="M13" s="469"/>
      <c r="N13" s="470"/>
      <c r="O13" s="470"/>
      <c r="P13" s="471"/>
    </row>
    <row r="14" spans="1:16" ht="17.100000000000001" customHeight="1">
      <c r="A14" s="507"/>
      <c r="B14" s="508"/>
      <c r="C14" s="247" t="s">
        <v>103</v>
      </c>
      <c r="D14" s="281">
        <v>7.0135516364164801</v>
      </c>
      <c r="E14" s="348">
        <v>589.22865999999999</v>
      </c>
      <c r="F14" s="346">
        <v>6.4361439235209241</v>
      </c>
      <c r="G14" s="237">
        <f>+O123</f>
        <v>561.44084000000009</v>
      </c>
      <c r="H14" s="282">
        <f>+P124</f>
        <v>6.5425110438512153</v>
      </c>
      <c r="I14" s="238">
        <f t="shared" si="0"/>
        <v>-27.787819999999897</v>
      </c>
      <c r="J14" s="284">
        <f t="shared" si="2"/>
        <v>0.10636712033029116</v>
      </c>
      <c r="K14" s="282">
        <f>+E46</f>
        <v>6.8175760146873587</v>
      </c>
      <c r="L14" s="287">
        <f t="shared" si="1"/>
        <v>-0.19597562172912131</v>
      </c>
      <c r="M14" s="469"/>
      <c r="N14" s="470"/>
      <c r="O14" s="470"/>
      <c r="P14" s="471"/>
    </row>
    <row r="15" spans="1:16" ht="17.100000000000001" customHeight="1">
      <c r="A15" s="507"/>
      <c r="B15" s="508"/>
      <c r="C15" s="352" t="s">
        <v>95</v>
      </c>
      <c r="D15" s="281">
        <v>1.90825131209579</v>
      </c>
      <c r="E15" s="348">
        <v>740.36926000000005</v>
      </c>
      <c r="F15" s="346">
        <v>2.1673230259679928</v>
      </c>
      <c r="G15" s="348">
        <f>O129</f>
        <v>607.50972999999999</v>
      </c>
      <c r="H15" s="346">
        <f>P130</f>
        <v>2.2483909245647906</v>
      </c>
      <c r="I15" s="238">
        <f t="shared" si="0"/>
        <v>-132.85953000000006</v>
      </c>
      <c r="J15" s="284">
        <f t="shared" si="2"/>
        <v>8.106789859679786E-2</v>
      </c>
      <c r="K15" s="346">
        <f>IFERROR(+F46,0)</f>
        <v>1.9569045214786505</v>
      </c>
      <c r="L15" s="287">
        <f t="shared" si="1"/>
        <v>4.8653209382860441E-2</v>
      </c>
      <c r="M15" s="463"/>
      <c r="N15" s="464"/>
      <c r="O15" s="464"/>
      <c r="P15" s="465"/>
    </row>
    <row r="16" spans="1:16" ht="17.100000000000001" customHeight="1">
      <c r="A16" s="507"/>
      <c r="B16" s="508"/>
      <c r="C16" s="352" t="s">
        <v>96</v>
      </c>
      <c r="D16" s="281">
        <v>3.3999734465945801</v>
      </c>
      <c r="E16" s="348">
        <v>708.87563999999998</v>
      </c>
      <c r="F16" s="346">
        <v>3.6551173112761801</v>
      </c>
      <c r="G16" s="348">
        <f>Summary!O135</f>
        <v>623.24318999999991</v>
      </c>
      <c r="H16" s="346">
        <f>Summary!P136</f>
        <v>4.2479932952700281</v>
      </c>
      <c r="I16" s="238">
        <f t="shared" si="0"/>
        <v>-85.632450000000063</v>
      </c>
      <c r="J16" s="284">
        <f t="shared" si="2"/>
        <v>0.592875983993848</v>
      </c>
      <c r="K16" s="346">
        <f>IFERROR(+G46,0)</f>
        <v>3.9774327698980194</v>
      </c>
      <c r="L16" s="287">
        <f t="shared" si="1"/>
        <v>0.5774593233034393</v>
      </c>
      <c r="M16" s="463"/>
      <c r="N16" s="464"/>
      <c r="O16" s="464"/>
      <c r="P16" s="465"/>
    </row>
    <row r="17" spans="1:20" ht="17.100000000000001" customHeight="1">
      <c r="A17" s="507"/>
      <c r="B17" s="508"/>
      <c r="C17" s="352" t="s">
        <v>218</v>
      </c>
      <c r="D17" s="281">
        <v>3.3450000000000002</v>
      </c>
      <c r="E17" s="348">
        <v>954.85127999999997</v>
      </c>
      <c r="F17" s="346">
        <v>4.6690975772917129</v>
      </c>
      <c r="G17" s="348">
        <f>O146</f>
        <v>724.80286999999987</v>
      </c>
      <c r="H17" s="346">
        <f>P147</f>
        <v>4.8498897671036048</v>
      </c>
      <c r="I17" s="390">
        <f t="shared" si="0"/>
        <v>-230.0484100000001</v>
      </c>
      <c r="J17" s="284">
        <f t="shared" si="2"/>
        <v>0.18079218981189182</v>
      </c>
      <c r="K17" s="346">
        <f>IFERROR(+H46,0)</f>
        <v>4.5100769689132845</v>
      </c>
      <c r="L17" s="287">
        <f t="shared" si="1"/>
        <v>1.1650769689132843</v>
      </c>
      <c r="M17" s="463"/>
      <c r="N17" s="464"/>
      <c r="O17" s="464"/>
      <c r="P17" s="465"/>
    </row>
    <row r="18" spans="1:20" ht="17.100000000000001" customHeight="1">
      <c r="A18" s="415"/>
      <c r="B18" s="416"/>
      <c r="C18" s="417" t="s">
        <v>113</v>
      </c>
      <c r="D18" s="281">
        <v>6.2</v>
      </c>
      <c r="E18" s="348">
        <v>0</v>
      </c>
      <c r="F18" s="346">
        <v>0</v>
      </c>
      <c r="G18" s="348">
        <f>O141</f>
        <v>376.13350999999994</v>
      </c>
      <c r="H18" s="346">
        <f>P142</f>
        <v>5.5715649218900589</v>
      </c>
      <c r="I18" s="390">
        <f t="shared" ref="I18" si="3">G18-E18</f>
        <v>376.13350999999994</v>
      </c>
      <c r="J18" s="284">
        <f t="shared" ref="J18" si="4">H18-F18</f>
        <v>5.5715649218900589</v>
      </c>
      <c r="K18" s="346">
        <f>IFERROR(+I46,0)</f>
        <v>5.5715649218900589</v>
      </c>
      <c r="L18" s="287">
        <f t="shared" ref="L18" si="5">+K18-D18</f>
        <v>-0.62843507810994126</v>
      </c>
      <c r="M18" s="463"/>
      <c r="N18" s="464"/>
      <c r="O18" s="464"/>
      <c r="P18" s="465"/>
    </row>
    <row r="19" spans="1:20" ht="17.100000000000001" customHeight="1">
      <c r="A19" s="511" t="s">
        <v>36</v>
      </c>
      <c r="B19" s="512"/>
      <c r="C19" s="225" t="s">
        <v>185</v>
      </c>
      <c r="D19" s="281">
        <v>4.5990000000000002</v>
      </c>
      <c r="E19" s="348">
        <v>2245.54025</v>
      </c>
      <c r="F19" s="346">
        <v>4.4879481198344138</v>
      </c>
      <c r="G19" s="237">
        <f>+O156</f>
        <v>680.78739999999993</v>
      </c>
      <c r="H19" s="282">
        <f>+P157</f>
        <v>4.2626054433439879</v>
      </c>
      <c r="I19" s="238">
        <f t="shared" si="0"/>
        <v>-1564.7528500000001</v>
      </c>
      <c r="J19" s="284">
        <f t="shared" si="2"/>
        <v>-0.22534267649042583</v>
      </c>
      <c r="K19" s="282">
        <f>IFERROR(+K46,0)</f>
        <v>4.4257103477887796</v>
      </c>
      <c r="L19" s="287">
        <f t="shared" si="1"/>
        <v>-0.17328965221122061</v>
      </c>
      <c r="M19" s="463"/>
      <c r="N19" s="464"/>
      <c r="O19" s="464"/>
      <c r="P19" s="465"/>
    </row>
    <row r="20" spans="1:20" ht="17.100000000000001" customHeight="1">
      <c r="A20" s="505" t="s">
        <v>38</v>
      </c>
      <c r="B20" s="506"/>
      <c r="C20" s="296" t="s">
        <v>95</v>
      </c>
      <c r="D20" s="281">
        <v>0</v>
      </c>
      <c r="E20" s="348">
        <v>0</v>
      </c>
      <c r="F20" s="346">
        <v>0</v>
      </c>
      <c r="G20" s="237">
        <f>+O167</f>
        <v>0</v>
      </c>
      <c r="H20" s="282">
        <f>+P168</f>
        <v>0</v>
      </c>
      <c r="I20" s="238">
        <f t="shared" ref="I20:I27" si="6">G20-E20</f>
        <v>0</v>
      </c>
      <c r="J20" s="284">
        <f t="shared" si="2"/>
        <v>0</v>
      </c>
      <c r="K20" s="282">
        <f>IFERROR(+L46,0)</f>
        <v>0</v>
      </c>
      <c r="L20" s="287">
        <f t="shared" si="1"/>
        <v>0</v>
      </c>
      <c r="M20" s="463"/>
      <c r="N20" s="464"/>
      <c r="O20" s="464"/>
      <c r="P20" s="465"/>
    </row>
    <row r="21" spans="1:20" ht="17.100000000000001" customHeight="1">
      <c r="A21" s="507"/>
      <c r="B21" s="508"/>
      <c r="C21" s="279" t="s">
        <v>96</v>
      </c>
      <c r="D21" s="281">
        <v>0</v>
      </c>
      <c r="E21" s="348">
        <v>0</v>
      </c>
      <c r="F21" s="346">
        <v>0</v>
      </c>
      <c r="G21" s="237">
        <f>+O173</f>
        <v>0</v>
      </c>
      <c r="H21" s="282">
        <f>+P174</f>
        <v>0</v>
      </c>
      <c r="I21" s="238">
        <f t="shared" si="6"/>
        <v>0</v>
      </c>
      <c r="J21" s="284">
        <f t="shared" si="2"/>
        <v>0</v>
      </c>
      <c r="K21" s="282">
        <f>IFERROR(L46+K46,0)</f>
        <v>4.4257103477887796</v>
      </c>
      <c r="L21" s="287">
        <f t="shared" si="1"/>
        <v>4.4257103477887796</v>
      </c>
      <c r="M21" s="463"/>
      <c r="N21" s="464"/>
      <c r="O21" s="464"/>
      <c r="P21" s="465"/>
    </row>
    <row r="22" spans="1:20" ht="17.100000000000001" customHeight="1">
      <c r="A22" s="507"/>
      <c r="B22" s="508"/>
      <c r="C22" s="352" t="s">
        <v>140</v>
      </c>
      <c r="D22" s="281">
        <v>3.8049535197546298</v>
      </c>
      <c r="E22" s="348">
        <v>3655.5444000000002</v>
      </c>
      <c r="F22" s="346">
        <v>3.6245572359331755</v>
      </c>
      <c r="G22" s="348">
        <f>O184</f>
        <v>3672.1243000000004</v>
      </c>
      <c r="H22" s="346">
        <f>P185</f>
        <v>3.4896094467041863</v>
      </c>
      <c r="I22" s="238">
        <f t="shared" si="6"/>
        <v>16.57990000000018</v>
      </c>
      <c r="J22" s="284">
        <f t="shared" si="2"/>
        <v>-0.1349477892289892</v>
      </c>
      <c r="K22" s="346">
        <f>IFERROR(+L46,0)</f>
        <v>0</v>
      </c>
      <c r="L22" s="287">
        <f t="shared" si="1"/>
        <v>-3.8049535197546298</v>
      </c>
      <c r="M22" s="463"/>
      <c r="N22" s="464"/>
      <c r="O22" s="464"/>
      <c r="P22" s="465"/>
    </row>
    <row r="23" spans="1:20" ht="16.5" customHeight="1">
      <c r="A23" s="556"/>
      <c r="B23" s="557"/>
      <c r="C23" s="225" t="s">
        <v>113</v>
      </c>
      <c r="D23" s="281">
        <v>6.2</v>
      </c>
      <c r="E23" s="348">
        <v>182.68</v>
      </c>
      <c r="F23" s="346">
        <v>5.584996352091089</v>
      </c>
      <c r="G23" s="237">
        <f>+O190</f>
        <v>0</v>
      </c>
      <c r="H23" s="282">
        <f>+P191</f>
        <v>0</v>
      </c>
      <c r="I23" s="238">
        <f t="shared" si="6"/>
        <v>-182.68</v>
      </c>
      <c r="J23" s="284">
        <f t="shared" si="2"/>
        <v>-5.584996352091089</v>
      </c>
      <c r="K23" s="282">
        <f>IFERROR(N46,0)</f>
        <v>3.5559464536922132</v>
      </c>
      <c r="L23" s="287">
        <f t="shared" si="1"/>
        <v>-2.644053546307787</v>
      </c>
      <c r="M23" s="463"/>
      <c r="N23" s="464"/>
      <c r="O23" s="464"/>
      <c r="P23" s="465"/>
    </row>
    <row r="24" spans="1:20" ht="17.100000000000001" customHeight="1">
      <c r="A24" s="485" t="s">
        <v>219</v>
      </c>
      <c r="B24" s="485"/>
      <c r="C24" s="388" t="s">
        <v>220</v>
      </c>
      <c r="D24" s="281">
        <v>5.8289999999999997</v>
      </c>
      <c r="E24" s="348">
        <v>0</v>
      </c>
      <c r="F24" s="346">
        <v>0</v>
      </c>
      <c r="G24" s="348">
        <f>O196</f>
        <v>0</v>
      </c>
      <c r="H24" s="346">
        <f>P197</f>
        <v>0</v>
      </c>
      <c r="I24" s="238">
        <f t="shared" ref="I24" si="7">G24-E24</f>
        <v>0</v>
      </c>
      <c r="J24" s="284">
        <f t="shared" ref="J24" si="8">H24-F24</f>
        <v>0</v>
      </c>
      <c r="K24" s="346">
        <f>+J46</f>
        <v>0</v>
      </c>
      <c r="L24" s="287">
        <f>+K24-D24</f>
        <v>-5.8289999999999997</v>
      </c>
      <c r="M24" s="463"/>
      <c r="N24" s="464"/>
      <c r="O24" s="464"/>
      <c r="P24" s="465"/>
    </row>
    <row r="25" spans="1:20" ht="17.100000000000001" customHeight="1">
      <c r="A25" s="485" t="s">
        <v>125</v>
      </c>
      <c r="B25" s="485"/>
      <c r="C25" s="225" t="s">
        <v>39</v>
      </c>
      <c r="D25" s="281">
        <v>2.9775865136851301</v>
      </c>
      <c r="E25" s="348">
        <v>805.06949999999995</v>
      </c>
      <c r="F25" s="346">
        <v>1.2469508057565215</v>
      </c>
      <c r="G25" s="237">
        <f>+O207</f>
        <v>795.30150000000003</v>
      </c>
      <c r="H25" s="282">
        <f>+P208</f>
        <v>1.3675177086991539</v>
      </c>
      <c r="I25" s="238">
        <f t="shared" si="6"/>
        <v>-9.7679999999999154</v>
      </c>
      <c r="J25" s="284">
        <f t="shared" si="2"/>
        <v>0.12056690294263239</v>
      </c>
      <c r="K25" s="282">
        <f>+Q46</f>
        <v>1.302160773178821</v>
      </c>
      <c r="L25" s="287">
        <f>+K25-D25</f>
        <v>-1.6754257405063091</v>
      </c>
      <c r="M25" s="463"/>
      <c r="N25" s="464"/>
      <c r="O25" s="464"/>
      <c r="P25" s="465"/>
    </row>
    <row r="26" spans="1:20" ht="17.100000000000001" customHeight="1">
      <c r="A26" s="511" t="s">
        <v>186</v>
      </c>
      <c r="B26" s="512"/>
      <c r="C26" s="353" t="s">
        <v>140</v>
      </c>
      <c r="D26" s="281">
        <v>2.5291803387557401</v>
      </c>
      <c r="E26" s="348">
        <v>182.39099999999999</v>
      </c>
      <c r="F26" s="346">
        <v>2.0816592485374827</v>
      </c>
      <c r="G26" s="348">
        <f>O219</f>
        <v>222.75</v>
      </c>
      <c r="H26" s="346">
        <f>P220</f>
        <v>2.0879793580246915</v>
      </c>
      <c r="I26" s="238">
        <f t="shared" si="6"/>
        <v>40.359000000000009</v>
      </c>
      <c r="J26" s="284">
        <f t="shared" si="2"/>
        <v>6.320109487208736E-3</v>
      </c>
      <c r="K26" s="346">
        <f>IFERROR(+P46,0)</f>
        <v>2.0640245150456691</v>
      </c>
      <c r="L26" s="287">
        <f t="shared" si="1"/>
        <v>-0.46515582371007103</v>
      </c>
      <c r="M26" s="463"/>
      <c r="N26" s="464"/>
      <c r="O26" s="464"/>
      <c r="P26" s="465"/>
    </row>
    <row r="27" spans="1:20" ht="17.100000000000001" customHeight="1">
      <c r="A27" s="492" t="s">
        <v>73</v>
      </c>
      <c r="B27" s="493"/>
      <c r="C27" s="494"/>
      <c r="D27" s="281">
        <f>+R33</f>
        <v>4.0268111897426806</v>
      </c>
      <c r="E27" s="350">
        <v>11661.285049999999</v>
      </c>
      <c r="F27" s="281">
        <v>3.7444394833035521</v>
      </c>
      <c r="G27" s="241">
        <f>SUM(G13:G26)</f>
        <v>9599.0747200000005</v>
      </c>
      <c r="H27" s="281">
        <f>+SUMPRODUCT(G13:G26,H13:H26)/G27</f>
        <v>3.6369989710185635</v>
      </c>
      <c r="I27" s="242">
        <f t="shared" si="6"/>
        <v>-2062.2103299999981</v>
      </c>
      <c r="J27" s="286">
        <f>H27-F27</f>
        <v>-0.10744051228498863</v>
      </c>
      <c r="K27" s="281">
        <f>IFERROR(+R46,0)</f>
        <v>3.7145565463118042</v>
      </c>
      <c r="L27" s="289">
        <f t="shared" si="1"/>
        <v>-0.31225464343087639</v>
      </c>
      <c r="M27" s="466"/>
      <c r="N27" s="467"/>
      <c r="O27" s="467"/>
      <c r="P27" s="468"/>
    </row>
    <row r="28" spans="1:20" ht="17.100000000000001" customHeight="1">
      <c r="A28" s="234" t="s">
        <v>102</v>
      </c>
      <c r="B28" s="226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</row>
    <row r="29" spans="1:20" ht="18">
      <c r="A29" s="476" t="s">
        <v>183</v>
      </c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</row>
    <row r="30" spans="1:20" ht="17.100000000000001" customHeight="1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L30" s="9"/>
      <c r="M30" s="217"/>
      <c r="N30" s="9"/>
      <c r="P30" s="299"/>
      <c r="T30" s="299" t="s">
        <v>74</v>
      </c>
    </row>
    <row r="31" spans="1:20" ht="17.100000000000001" customHeight="1">
      <c r="A31" s="477" t="s">
        <v>35</v>
      </c>
      <c r="B31" s="558" t="s">
        <v>37</v>
      </c>
      <c r="C31" s="559"/>
      <c r="D31" s="559"/>
      <c r="E31" s="559"/>
      <c r="F31" s="559"/>
      <c r="G31" s="559"/>
      <c r="H31" s="559"/>
      <c r="I31" s="559"/>
      <c r="J31" s="560"/>
      <c r="K31" s="297" t="s">
        <v>36</v>
      </c>
      <c r="L31" s="558" t="s">
        <v>38</v>
      </c>
      <c r="M31" s="559"/>
      <c r="N31" s="559"/>
      <c r="O31" s="560"/>
      <c r="P31" s="297" t="s">
        <v>186</v>
      </c>
      <c r="Q31" s="297" t="s">
        <v>125</v>
      </c>
      <c r="R31" s="453" t="s">
        <v>10</v>
      </c>
      <c r="S31" s="455" t="s">
        <v>88</v>
      </c>
      <c r="T31" s="456"/>
    </row>
    <row r="32" spans="1:20" ht="17.100000000000001" customHeight="1">
      <c r="A32" s="478"/>
      <c r="B32" s="248" t="s">
        <v>217</v>
      </c>
      <c r="C32" s="248" t="s">
        <v>94</v>
      </c>
      <c r="D32" s="278" t="s">
        <v>221</v>
      </c>
      <c r="E32" s="248" t="s">
        <v>103</v>
      </c>
      <c r="F32" s="297" t="s">
        <v>95</v>
      </c>
      <c r="G32" s="297" t="s">
        <v>96</v>
      </c>
      <c r="H32" s="297" t="s">
        <v>218</v>
      </c>
      <c r="I32" s="248" t="s">
        <v>113</v>
      </c>
      <c r="J32" s="297" t="s">
        <v>220</v>
      </c>
      <c r="K32" s="297" t="s">
        <v>185</v>
      </c>
      <c r="L32" s="297" t="s">
        <v>95</v>
      </c>
      <c r="M32" s="297" t="s">
        <v>96</v>
      </c>
      <c r="N32" s="297" t="s">
        <v>140</v>
      </c>
      <c r="O32" s="297" t="s">
        <v>113</v>
      </c>
      <c r="P32" s="387" t="s">
        <v>140</v>
      </c>
      <c r="Q32" s="351" t="s">
        <v>39</v>
      </c>
      <c r="R32" s="454"/>
      <c r="S32" s="457"/>
      <c r="T32" s="458"/>
    </row>
    <row r="33" spans="1:20" ht="17.100000000000001" customHeight="1">
      <c r="A33" s="236" t="s">
        <v>68</v>
      </c>
      <c r="B33" s="290">
        <v>3.1443767552416499</v>
      </c>
      <c r="C33" s="290">
        <v>0</v>
      </c>
      <c r="D33" s="290">
        <v>3.1443767552416499</v>
      </c>
      <c r="E33" s="290">
        <v>7.0135516364164801</v>
      </c>
      <c r="F33" s="290">
        <v>1.90825131209579</v>
      </c>
      <c r="G33" s="290">
        <v>3.3999734465945801</v>
      </c>
      <c r="H33" s="290">
        <v>3.3450000000000002</v>
      </c>
      <c r="I33" s="290">
        <v>6.2</v>
      </c>
      <c r="J33" s="290">
        <v>5.83</v>
      </c>
      <c r="K33" s="290">
        <v>4.5990000000000002</v>
      </c>
      <c r="L33" s="290">
        <v>0</v>
      </c>
      <c r="M33" s="290">
        <v>0</v>
      </c>
      <c r="N33" s="290">
        <v>3.8049535197546298</v>
      </c>
      <c r="O33" s="290">
        <v>6.2</v>
      </c>
      <c r="P33" s="290">
        <v>2.5291803387557401</v>
      </c>
      <c r="Q33" s="290">
        <v>2.9775865136851301</v>
      </c>
      <c r="R33" s="290">
        <f>+SUMPRODUCT(D54:Q54,D33:Q33)/R54</f>
        <v>4.0268111897426806</v>
      </c>
      <c r="S33" s="449"/>
      <c r="T33" s="450"/>
    </row>
    <row r="34" spans="1:20" ht="17.100000000000001" customHeight="1">
      <c r="A34" s="218" t="s">
        <v>40</v>
      </c>
      <c r="B34" s="420">
        <f>D34</f>
        <v>3.3439800000000002</v>
      </c>
      <c r="C34" s="420">
        <v>0</v>
      </c>
      <c r="D34" s="420">
        <v>3.3439800000000002</v>
      </c>
      <c r="E34" s="420">
        <v>7.2963319845717001</v>
      </c>
      <c r="F34" s="420">
        <v>1.9567699999999999</v>
      </c>
      <c r="G34" s="420">
        <v>4.0103</v>
      </c>
      <c r="H34" s="420">
        <v>3.9634691193899001</v>
      </c>
      <c r="I34" s="420">
        <v>0</v>
      </c>
      <c r="J34" s="420">
        <v>0</v>
      </c>
      <c r="K34" s="420">
        <v>4.3396653347605598</v>
      </c>
      <c r="L34" s="421">
        <v>0</v>
      </c>
      <c r="M34" s="420">
        <v>0</v>
      </c>
      <c r="N34" s="420">
        <v>3.40374</v>
      </c>
      <c r="O34" s="420">
        <v>6.6524299999999998</v>
      </c>
      <c r="P34" s="420">
        <v>2.1242933568121201</v>
      </c>
      <c r="Q34" s="420">
        <v>1.43302</v>
      </c>
      <c r="R34" s="347">
        <f>+SUMPRODUCT(D55:P55,D34:P34)/R55</f>
        <v>3.6464810719451606</v>
      </c>
      <c r="S34" s="447"/>
      <c r="T34" s="448"/>
    </row>
    <row r="35" spans="1:20" ht="17.100000000000001" customHeight="1">
      <c r="A35" s="218" t="s">
        <v>42</v>
      </c>
      <c r="B35" s="420">
        <f>D35</f>
        <v>3.1298699999999999</v>
      </c>
      <c r="C35" s="421">
        <v>0</v>
      </c>
      <c r="D35" s="421">
        <v>3.1298699999999999</v>
      </c>
      <c r="E35" s="421">
        <v>6.8148099999999996</v>
      </c>
      <c r="F35" s="421">
        <v>1.4815100000000001</v>
      </c>
      <c r="G35" s="421">
        <v>4.0295500000000004</v>
      </c>
      <c r="H35" s="421">
        <v>4.7139913776058302</v>
      </c>
      <c r="I35" s="421">
        <v>0</v>
      </c>
      <c r="J35" s="421">
        <v>0</v>
      </c>
      <c r="K35" s="421">
        <v>4.5133599999999996</v>
      </c>
      <c r="L35" s="421">
        <v>0</v>
      </c>
      <c r="M35" s="421">
        <v>0</v>
      </c>
      <c r="N35" s="421">
        <v>3.7364600000000001</v>
      </c>
      <c r="O35" s="421">
        <v>6.5026900000000003</v>
      </c>
      <c r="P35" s="421">
        <v>1.94559670354465</v>
      </c>
      <c r="Q35" s="421">
        <v>1.14235</v>
      </c>
      <c r="R35" s="347">
        <v>3.826818729807274</v>
      </c>
      <c r="S35" s="447"/>
      <c r="T35" s="448"/>
    </row>
    <row r="36" spans="1:20" ht="17.100000000000001" customHeight="1">
      <c r="A36" s="218" t="s">
        <v>43</v>
      </c>
      <c r="B36" s="347">
        <v>3.4365474411887131</v>
      </c>
      <c r="C36" s="346">
        <v>0</v>
      </c>
      <c r="D36" s="346">
        <v>3.4365474411887131</v>
      </c>
      <c r="E36" s="346">
        <v>6.4361439235209241</v>
      </c>
      <c r="F36" s="346">
        <v>2.1673230259679928</v>
      </c>
      <c r="G36" s="346">
        <v>3.6551173112761801</v>
      </c>
      <c r="H36" s="347">
        <v>4.6690975772917129</v>
      </c>
      <c r="I36" s="346">
        <v>0</v>
      </c>
      <c r="J36" s="347">
        <f>+P168</f>
        <v>0</v>
      </c>
      <c r="K36" s="346">
        <v>4.4879481198344138</v>
      </c>
      <c r="L36" s="347">
        <v>0</v>
      </c>
      <c r="M36" s="346">
        <v>0</v>
      </c>
      <c r="N36" s="347">
        <v>3.6245572359331755</v>
      </c>
      <c r="O36" s="346">
        <v>5.584996352091089</v>
      </c>
      <c r="P36" s="347">
        <v>2.0816592485374827</v>
      </c>
      <c r="Q36" s="346">
        <v>1.2469508057565215</v>
      </c>
      <c r="R36" s="347">
        <f>+SUMPRODUCT(D57:Q57,D36:Q36)/R57</f>
        <v>3.7444394833035521</v>
      </c>
      <c r="S36" s="447"/>
      <c r="T36" s="448"/>
    </row>
    <row r="37" spans="1:20" ht="17.100000000000001" customHeight="1">
      <c r="A37" s="218" t="s">
        <v>44</v>
      </c>
      <c r="B37" s="347">
        <f>P107</f>
        <v>3.2550112600379402</v>
      </c>
      <c r="C37" s="346">
        <v>0</v>
      </c>
      <c r="D37" s="346">
        <f>P107</f>
        <v>3.2550112600379402</v>
      </c>
      <c r="E37" s="346">
        <f>P124</f>
        <v>6.5425110438512153</v>
      </c>
      <c r="F37" s="346">
        <f>P130</f>
        <v>2.2483909245647906</v>
      </c>
      <c r="G37" s="346">
        <f>P136</f>
        <v>4.2479932952700281</v>
      </c>
      <c r="H37" s="346">
        <f>P147</f>
        <v>4.8498897671036048</v>
      </c>
      <c r="I37" s="346">
        <f>P142</f>
        <v>5.5715649218900589</v>
      </c>
      <c r="J37" s="346">
        <v>0</v>
      </c>
      <c r="K37" s="346">
        <f>P157</f>
        <v>4.2626054433439879</v>
      </c>
      <c r="L37" s="346">
        <v>0</v>
      </c>
      <c r="M37" s="346">
        <v>0</v>
      </c>
      <c r="N37" s="346">
        <f>P185</f>
        <v>3.4896094467041863</v>
      </c>
      <c r="O37" s="346">
        <v>0</v>
      </c>
      <c r="P37" s="346">
        <f>P220</f>
        <v>2.0879793580246915</v>
      </c>
      <c r="Q37" s="346">
        <f>P208</f>
        <v>1.3675177086991539</v>
      </c>
      <c r="R37" s="347">
        <f>+SUMPRODUCT(D58:Q58,D37:Q37)/R58</f>
        <v>3.6369989710185635</v>
      </c>
      <c r="S37" s="447"/>
      <c r="T37" s="448"/>
    </row>
    <row r="38" spans="1:20" ht="16.5" customHeight="1">
      <c r="A38" s="218" t="s">
        <v>45</v>
      </c>
      <c r="B38" s="347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6"/>
      <c r="P38" s="346"/>
      <c r="Q38" s="346"/>
      <c r="R38" s="347"/>
      <c r="S38" s="447"/>
      <c r="T38" s="448"/>
    </row>
    <row r="39" spans="1:20" ht="17.100000000000001" customHeight="1">
      <c r="A39" s="218" t="s">
        <v>46</v>
      </c>
      <c r="B39" s="347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7"/>
      <c r="S39" s="447"/>
      <c r="T39" s="448"/>
    </row>
    <row r="40" spans="1:20" ht="17.100000000000001" customHeight="1">
      <c r="A40" s="218" t="s">
        <v>47</v>
      </c>
      <c r="B40" s="347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7"/>
      <c r="S40" s="447"/>
      <c r="T40" s="448"/>
    </row>
    <row r="41" spans="1:20" ht="17.100000000000001" customHeight="1">
      <c r="A41" s="218" t="s">
        <v>48</v>
      </c>
      <c r="B41" s="347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7"/>
      <c r="S41" s="447"/>
      <c r="T41" s="448"/>
    </row>
    <row r="42" spans="1:20" ht="17.100000000000001" customHeight="1">
      <c r="A42" s="218" t="s">
        <v>49</v>
      </c>
      <c r="B42" s="347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7"/>
      <c r="S42" s="447"/>
      <c r="T42" s="448"/>
    </row>
    <row r="43" spans="1:20" ht="17.100000000000001" customHeight="1">
      <c r="A43" s="218" t="s">
        <v>50</v>
      </c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6"/>
      <c r="N43" s="347"/>
      <c r="O43" s="347"/>
      <c r="P43" s="347"/>
      <c r="Q43" s="347"/>
      <c r="R43" s="347"/>
      <c r="S43" s="447"/>
      <c r="T43" s="448"/>
    </row>
    <row r="44" spans="1:20" ht="17.100000000000001" customHeight="1">
      <c r="A44" s="218" t="s">
        <v>51</v>
      </c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447"/>
      <c r="T44" s="448"/>
    </row>
    <row r="45" spans="1:20" ht="17.100000000000001" customHeight="1">
      <c r="A45" s="218" t="s">
        <v>52</v>
      </c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7"/>
      <c r="S45" s="447"/>
      <c r="T45" s="448"/>
    </row>
    <row r="46" spans="1:20" ht="17.100000000000001" customHeight="1">
      <c r="A46" s="236" t="s">
        <v>10</v>
      </c>
      <c r="B46" s="290">
        <f>+SUMPRODUCT(B34:B45,B55:B66)/B67</f>
        <v>3.2917628427613499</v>
      </c>
      <c r="C46" s="290">
        <v>0</v>
      </c>
      <c r="D46" s="290">
        <f>+SUMPRODUCT(D34:D45,D55:D66)/D67</f>
        <v>3.2917628427613499</v>
      </c>
      <c r="E46" s="290">
        <f>+SUMPRODUCT(E34:E45,E55:E66)/E67</f>
        <v>6.8175760146873587</v>
      </c>
      <c r="F46" s="290">
        <f>IFERROR(+SUMPRODUCT(F34:F45,F55:F66)/F67,0)</f>
        <v>1.9569045214786505</v>
      </c>
      <c r="G46" s="290">
        <f>IFERROR(+SUMPRODUCT(G34:G45,G55:G66)/G67,0)</f>
        <v>3.9774327698980194</v>
      </c>
      <c r="H46" s="290">
        <f>IFERROR(+SUMPRODUCT(H34:H45,H55:H66)/H67,0)</f>
        <v>4.5100769689132845</v>
      </c>
      <c r="I46" s="290">
        <f>IFERROR(+SUMPRODUCT(I34:I45,I55:I66)/I67,0)</f>
        <v>5.5715649218900589</v>
      </c>
      <c r="J46" s="290">
        <v>0</v>
      </c>
      <c r="K46" s="290">
        <f>IFERROR(+SUMPRODUCT(K34:K45,K55:K66)/K67,0)</f>
        <v>4.4257103477887796</v>
      </c>
      <c r="L46" s="290">
        <v>0</v>
      </c>
      <c r="M46" s="290">
        <v>0</v>
      </c>
      <c r="N46" s="290">
        <f>IFERROR(+SUMPRODUCT(N34:N45,N55:N66)/N67,0)</f>
        <v>3.5559464536922132</v>
      </c>
      <c r="O46" s="290">
        <f>IFERROR(+SUMPRODUCT(O34:O45,O55:O66)/O67,0)</f>
        <v>6.3272806774196741</v>
      </c>
      <c r="P46" s="290">
        <f t="shared" ref="P46" si="9">+SUMPRODUCT(P34:P45,P55:P66)/P67</f>
        <v>2.0640245150456691</v>
      </c>
      <c r="Q46" s="290">
        <f t="shared" ref="Q46" si="10">+SUMPRODUCT(Q34:Q45,Q55:Q66)/Q67</f>
        <v>1.302160773178821</v>
      </c>
      <c r="R46" s="290">
        <f>+SUMPRODUCT(R34:R45,R55:R66)/R67</f>
        <v>3.7145565463118042</v>
      </c>
      <c r="S46" s="449"/>
      <c r="T46" s="450"/>
    </row>
    <row r="47" spans="1:20" ht="17.100000000000001" customHeight="1">
      <c r="A47" s="236" t="s">
        <v>53</v>
      </c>
      <c r="B47" s="291">
        <f>+B46-B33</f>
        <v>0.14738608751969995</v>
      </c>
      <c r="C47" s="291">
        <f>+C46-C33</f>
        <v>0</v>
      </c>
      <c r="D47" s="291">
        <f>+D46-D33</f>
        <v>0.14738608751969995</v>
      </c>
      <c r="E47" s="291">
        <f>+E46-E33</f>
        <v>-0.19597562172912131</v>
      </c>
      <c r="F47" s="291">
        <f t="shared" ref="F47:P47" si="11">+F46-F33</f>
        <v>4.8653209382860441E-2</v>
      </c>
      <c r="G47" s="291">
        <f t="shared" si="11"/>
        <v>0.5774593233034393</v>
      </c>
      <c r="H47" s="291">
        <f t="shared" si="11"/>
        <v>1.1650769689132843</v>
      </c>
      <c r="I47" s="291">
        <f>+I46-I33</f>
        <v>-0.62843507810994126</v>
      </c>
      <c r="J47" s="291">
        <f t="shared" si="11"/>
        <v>-5.83</v>
      </c>
      <c r="K47" s="291">
        <f t="shared" si="11"/>
        <v>-0.17328965221122061</v>
      </c>
      <c r="L47" s="291">
        <f t="shared" si="11"/>
        <v>0</v>
      </c>
      <c r="M47" s="291">
        <f t="shared" si="11"/>
        <v>0</v>
      </c>
      <c r="N47" s="291">
        <f t="shared" si="11"/>
        <v>-0.24900706606241663</v>
      </c>
      <c r="O47" s="291">
        <f t="shared" si="11"/>
        <v>0.12728067741967397</v>
      </c>
      <c r="P47" s="291">
        <f t="shared" si="11"/>
        <v>-0.46515582371007103</v>
      </c>
      <c r="Q47" s="291">
        <f t="shared" ref="Q47" si="12">+Q46-Q33</f>
        <v>-1.6754257405063091</v>
      </c>
      <c r="R47" s="291">
        <f>+R46-R33</f>
        <v>-0.31225464343087639</v>
      </c>
      <c r="S47" s="451"/>
      <c r="T47" s="452"/>
    </row>
    <row r="48" spans="1:20" ht="5.0999999999999996" customHeight="1">
      <c r="A48" s="273"/>
      <c r="B48" s="274"/>
      <c r="C48" s="275"/>
      <c r="D48" s="275"/>
      <c r="E48" s="274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</row>
    <row r="49" spans="1:20" ht="17.100000000000001" customHeight="1">
      <c r="A49" s="234" t="s">
        <v>134</v>
      </c>
      <c r="B49" s="271"/>
      <c r="C49" s="250" t="s">
        <v>135</v>
      </c>
      <c r="D49" s="227"/>
      <c r="E49" s="272"/>
      <c r="F49" s="250" t="s">
        <v>136</v>
      </c>
      <c r="G49" s="227"/>
      <c r="H49" s="227"/>
      <c r="I49" s="227"/>
      <c r="J49" s="227"/>
      <c r="K49" s="227"/>
      <c r="L49" s="227"/>
      <c r="M49" s="227"/>
      <c r="N49" s="227"/>
      <c r="O49" s="227"/>
      <c r="P49" s="227"/>
    </row>
    <row r="50" spans="1:20" ht="18">
      <c r="A50" s="476" t="s">
        <v>184</v>
      </c>
      <c r="B50" s="476"/>
      <c r="C50" s="476"/>
      <c r="D50" s="476"/>
      <c r="E50" s="476"/>
      <c r="F50" s="476"/>
      <c r="G50" s="476"/>
      <c r="H50" s="476"/>
      <c r="I50" s="476"/>
      <c r="J50" s="476"/>
      <c r="K50" s="476"/>
      <c r="L50" s="476"/>
      <c r="M50" s="476"/>
      <c r="N50" s="476"/>
      <c r="O50" s="476"/>
      <c r="P50" s="476"/>
    </row>
    <row r="51" spans="1:20" ht="17.100000000000001" customHeight="1">
      <c r="A51" s="216" t="s">
        <v>75</v>
      </c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9"/>
      <c r="M51" s="217"/>
      <c r="N51" s="9"/>
      <c r="P51" s="299"/>
      <c r="T51" s="299" t="s">
        <v>76</v>
      </c>
    </row>
    <row r="52" spans="1:20" ht="15" customHeight="1">
      <c r="A52" s="477" t="s">
        <v>35</v>
      </c>
      <c r="B52" s="558" t="s">
        <v>37</v>
      </c>
      <c r="C52" s="559"/>
      <c r="D52" s="559"/>
      <c r="E52" s="559"/>
      <c r="F52" s="559"/>
      <c r="G52" s="559"/>
      <c r="H52" s="559"/>
      <c r="I52" s="559"/>
      <c r="J52" s="560"/>
      <c r="K52" s="297" t="s">
        <v>36</v>
      </c>
      <c r="L52" s="558" t="s">
        <v>38</v>
      </c>
      <c r="M52" s="559"/>
      <c r="N52" s="559"/>
      <c r="O52" s="560"/>
      <c r="P52" s="278" t="s">
        <v>186</v>
      </c>
      <c r="Q52" s="297" t="s">
        <v>125</v>
      </c>
      <c r="R52" s="453" t="s">
        <v>147</v>
      </c>
      <c r="S52" s="455" t="s">
        <v>88</v>
      </c>
      <c r="T52" s="456"/>
    </row>
    <row r="53" spans="1:20" ht="15" customHeight="1">
      <c r="A53" s="478"/>
      <c r="B53" s="297" t="s">
        <v>217</v>
      </c>
      <c r="C53" s="297" t="s">
        <v>94</v>
      </c>
      <c r="D53" s="297" t="s">
        <v>221</v>
      </c>
      <c r="E53" s="297" t="s">
        <v>103</v>
      </c>
      <c r="F53" s="297" t="s">
        <v>95</v>
      </c>
      <c r="G53" s="297" t="s">
        <v>96</v>
      </c>
      <c r="H53" s="297" t="s">
        <v>218</v>
      </c>
      <c r="I53" s="297" t="s">
        <v>113</v>
      </c>
      <c r="J53" s="297" t="s">
        <v>220</v>
      </c>
      <c r="K53" s="297" t="s">
        <v>185</v>
      </c>
      <c r="L53" s="297" t="s">
        <v>95</v>
      </c>
      <c r="M53" s="297" t="s">
        <v>96</v>
      </c>
      <c r="N53" s="297" t="s">
        <v>140</v>
      </c>
      <c r="O53" s="297" t="s">
        <v>113</v>
      </c>
      <c r="P53" s="278" t="s">
        <v>140</v>
      </c>
      <c r="Q53" s="351" t="s">
        <v>39</v>
      </c>
      <c r="R53" s="454"/>
      <c r="S53" s="457"/>
      <c r="T53" s="458"/>
    </row>
    <row r="54" spans="1:20" ht="15" customHeight="1">
      <c r="A54" s="236" t="s">
        <v>68</v>
      </c>
      <c r="B54" s="495">
        <v>21680</v>
      </c>
      <c r="C54" s="496"/>
      <c r="D54" s="350">
        <f>SUM(B54)</f>
        <v>21680</v>
      </c>
      <c r="E54" s="350">
        <v>9190</v>
      </c>
      <c r="F54" s="350">
        <v>8940</v>
      </c>
      <c r="G54" s="350">
        <v>11310</v>
      </c>
      <c r="H54" s="350">
        <v>13880</v>
      </c>
      <c r="I54" s="350">
        <v>10250</v>
      </c>
      <c r="J54" s="350">
        <v>3000</v>
      </c>
      <c r="K54" s="350">
        <v>35350</v>
      </c>
      <c r="L54" s="350">
        <v>0</v>
      </c>
      <c r="M54" s="350">
        <v>0</v>
      </c>
      <c r="N54" s="350">
        <v>55630</v>
      </c>
      <c r="O54" s="350">
        <v>3120</v>
      </c>
      <c r="P54" s="350">
        <v>3000</v>
      </c>
      <c r="Q54" s="350">
        <v>10180</v>
      </c>
      <c r="R54" s="241">
        <f>SUM(D54:Q54)</f>
        <v>185530</v>
      </c>
      <c r="S54" s="449"/>
      <c r="T54" s="450"/>
    </row>
    <row r="55" spans="1:20" ht="15" customHeight="1">
      <c r="A55" s="218" t="s">
        <v>40</v>
      </c>
      <c r="B55" s="422">
        <f>D55</f>
        <v>1539.6579999999999</v>
      </c>
      <c r="C55" s="422">
        <v>0</v>
      </c>
      <c r="D55" s="422">
        <v>1539.6579999999999</v>
      </c>
      <c r="E55" s="422">
        <v>795.94</v>
      </c>
      <c r="F55" s="422">
        <v>800.92399999999998</v>
      </c>
      <c r="G55" s="422">
        <v>878.23699999999997</v>
      </c>
      <c r="H55" s="422">
        <v>1113.126</v>
      </c>
      <c r="I55" s="422">
        <v>0</v>
      </c>
      <c r="J55" s="422">
        <v>0</v>
      </c>
      <c r="K55" s="422">
        <v>2661.5740000000001</v>
      </c>
      <c r="L55" s="422">
        <v>0</v>
      </c>
      <c r="M55" s="422">
        <v>0</v>
      </c>
      <c r="N55" s="422">
        <v>4463.8180000000002</v>
      </c>
      <c r="O55" s="422">
        <v>290.03199999999998</v>
      </c>
      <c r="P55" s="422">
        <v>290.04899999999998</v>
      </c>
      <c r="Q55" s="422">
        <v>809.01900000000001</v>
      </c>
      <c r="R55" s="348">
        <f>SUM(D55:Q55)</f>
        <v>13642.377</v>
      </c>
      <c r="S55" s="447"/>
      <c r="T55" s="448"/>
    </row>
    <row r="56" spans="1:20" ht="15" customHeight="1">
      <c r="A56" s="218" t="s">
        <v>42</v>
      </c>
      <c r="B56" s="422">
        <f>D56</f>
        <v>1621.5450000000001</v>
      </c>
      <c r="C56" s="422">
        <v>0</v>
      </c>
      <c r="D56" s="422">
        <v>1621.5450000000001</v>
      </c>
      <c r="E56" s="423">
        <v>678.81</v>
      </c>
      <c r="F56" s="423">
        <v>699.96699999999998</v>
      </c>
      <c r="G56" s="423">
        <v>594.64700000000005</v>
      </c>
      <c r="H56" s="423">
        <v>1031.3399999999999</v>
      </c>
      <c r="I56" s="422">
        <v>0</v>
      </c>
      <c r="J56" s="422">
        <v>0</v>
      </c>
      <c r="K56" s="422">
        <v>2285.2060000000001</v>
      </c>
      <c r="L56" s="422">
        <v>0</v>
      </c>
      <c r="M56" s="422">
        <v>0</v>
      </c>
      <c r="N56" s="422">
        <v>3723.875</v>
      </c>
      <c r="O56" s="422">
        <v>235.43100000000001</v>
      </c>
      <c r="P56" s="422">
        <v>219.82400000000001</v>
      </c>
      <c r="Q56" s="422">
        <v>709.57799999999997</v>
      </c>
      <c r="R56" s="348">
        <f>SUM(D56:Q56)</f>
        <v>11800.223</v>
      </c>
      <c r="S56" s="447"/>
      <c r="T56" s="448"/>
    </row>
    <row r="57" spans="1:20" ht="15" customHeight="1">
      <c r="A57" s="218" t="s">
        <v>43</v>
      </c>
      <c r="B57" s="348">
        <v>1596.73506</v>
      </c>
      <c r="C57" s="348">
        <v>0</v>
      </c>
      <c r="D57" s="348">
        <v>1596.73506</v>
      </c>
      <c r="E57" s="401">
        <v>589.22865999999999</v>
      </c>
      <c r="F57" s="401">
        <v>740.36926000000005</v>
      </c>
      <c r="G57" s="401">
        <v>708.87563999999998</v>
      </c>
      <c r="H57" s="401">
        <v>954.85127999999997</v>
      </c>
      <c r="I57" s="348">
        <v>0</v>
      </c>
      <c r="J57" s="348">
        <f>+O167</f>
        <v>0</v>
      </c>
      <c r="K57" s="348">
        <v>2245.54025</v>
      </c>
      <c r="L57" s="348">
        <v>0</v>
      </c>
      <c r="M57" s="348">
        <f>+O190</f>
        <v>0</v>
      </c>
      <c r="N57" s="348">
        <v>3655.5444000000002</v>
      </c>
      <c r="O57" s="348">
        <v>182.68</v>
      </c>
      <c r="P57" s="348">
        <v>182.39099999999999</v>
      </c>
      <c r="Q57" s="348">
        <v>805.06949999999995</v>
      </c>
      <c r="R57" s="348">
        <f t="shared" ref="R57" si="13">SUM(D57:Q57)</f>
        <v>11661.285049999999</v>
      </c>
      <c r="S57" s="447"/>
      <c r="T57" s="448"/>
    </row>
    <row r="58" spans="1:20" ht="15" customHeight="1">
      <c r="A58" s="218" t="s">
        <v>44</v>
      </c>
      <c r="B58" s="348">
        <f>+O106</f>
        <v>1334.9813799999999</v>
      </c>
      <c r="C58" s="348">
        <v>0</v>
      </c>
      <c r="D58" s="426">
        <f>B58+C58</f>
        <v>1334.9813799999999</v>
      </c>
      <c r="E58" s="348">
        <f>O123</f>
        <v>561.44084000000009</v>
      </c>
      <c r="F58" s="348">
        <f>O129</f>
        <v>607.50972999999999</v>
      </c>
      <c r="G58" s="348">
        <f>O135</f>
        <v>623.24318999999991</v>
      </c>
      <c r="H58" s="348">
        <f>O146</f>
        <v>724.80286999999987</v>
      </c>
      <c r="I58" s="348">
        <f>O141</f>
        <v>376.13350999999994</v>
      </c>
      <c r="J58" s="348">
        <v>0</v>
      </c>
      <c r="K58" s="348">
        <f>O156</f>
        <v>680.78739999999993</v>
      </c>
      <c r="L58" s="348">
        <v>0</v>
      </c>
      <c r="M58" s="348">
        <v>0</v>
      </c>
      <c r="N58" s="348">
        <f>O184</f>
        <v>3672.1243000000004</v>
      </c>
      <c r="O58" s="348">
        <v>0</v>
      </c>
      <c r="P58" s="348">
        <f>O219</f>
        <v>222.75</v>
      </c>
      <c r="Q58" s="348">
        <f>O207</f>
        <v>795.30150000000003</v>
      </c>
      <c r="R58" s="348">
        <f t="shared" ref="R58:R64" si="14">SUM(D58:Q58)</f>
        <v>9599.0747200000005</v>
      </c>
      <c r="S58" s="447"/>
      <c r="T58" s="448"/>
    </row>
    <row r="59" spans="1:20" ht="15" customHeight="1">
      <c r="A59" s="218" t="s">
        <v>45</v>
      </c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>
        <f t="shared" si="14"/>
        <v>0</v>
      </c>
      <c r="S59" s="447"/>
      <c r="T59" s="448"/>
    </row>
    <row r="60" spans="1:20" ht="15" customHeight="1">
      <c r="A60" s="218" t="s">
        <v>46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>
        <f t="shared" si="14"/>
        <v>0</v>
      </c>
      <c r="S60" s="447"/>
      <c r="T60" s="448"/>
    </row>
    <row r="61" spans="1:20" ht="15" customHeight="1">
      <c r="A61" s="218" t="s">
        <v>47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>
        <f t="shared" si="14"/>
        <v>0</v>
      </c>
      <c r="S61" s="447"/>
      <c r="T61" s="448"/>
    </row>
    <row r="62" spans="1:20" ht="15" customHeight="1">
      <c r="A62" s="218" t="s">
        <v>48</v>
      </c>
      <c r="B62" s="348"/>
      <c r="C62" s="348"/>
      <c r="D62" s="348"/>
      <c r="E62" s="401"/>
      <c r="F62" s="401"/>
      <c r="G62" s="401"/>
      <c r="H62" s="401"/>
      <c r="I62" s="348"/>
      <c r="J62" s="348"/>
      <c r="K62" s="348"/>
      <c r="L62" s="348"/>
      <c r="M62" s="348"/>
      <c r="N62" s="348"/>
      <c r="O62" s="348"/>
      <c r="P62" s="348"/>
      <c r="Q62" s="348"/>
      <c r="R62" s="348">
        <f t="shared" si="14"/>
        <v>0</v>
      </c>
      <c r="S62" s="447"/>
      <c r="T62" s="448"/>
    </row>
    <row r="63" spans="1:20" ht="15" customHeight="1">
      <c r="A63" s="218" t="s">
        <v>49</v>
      </c>
      <c r="B63" s="348"/>
      <c r="C63" s="348"/>
      <c r="D63" s="348"/>
      <c r="E63" s="401"/>
      <c r="F63" s="401"/>
      <c r="G63" s="401"/>
      <c r="H63" s="401"/>
      <c r="I63" s="348"/>
      <c r="J63" s="348"/>
      <c r="K63" s="348"/>
      <c r="L63" s="348"/>
      <c r="M63" s="348"/>
      <c r="N63" s="348"/>
      <c r="O63" s="348"/>
      <c r="P63" s="348"/>
      <c r="Q63" s="348"/>
      <c r="R63" s="348">
        <f t="shared" si="14"/>
        <v>0</v>
      </c>
      <c r="S63" s="447"/>
      <c r="T63" s="448"/>
    </row>
    <row r="64" spans="1:20" ht="15" customHeight="1">
      <c r="A64" s="218" t="s">
        <v>50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>
        <f t="shared" si="14"/>
        <v>0</v>
      </c>
      <c r="S64" s="447"/>
      <c r="T64" s="448"/>
    </row>
    <row r="65" spans="1:20" ht="15" customHeight="1">
      <c r="A65" s="218" t="s">
        <v>51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447"/>
      <c r="T65" s="448"/>
    </row>
    <row r="66" spans="1:20" ht="15" customHeight="1">
      <c r="A66" s="218" t="s">
        <v>52</v>
      </c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447"/>
      <c r="T66" s="448"/>
    </row>
    <row r="67" spans="1:20" ht="15" customHeight="1">
      <c r="A67" s="236" t="s">
        <v>77</v>
      </c>
      <c r="B67" s="245">
        <f>SUM(B55:B66)</f>
        <v>6092.9194400000006</v>
      </c>
      <c r="C67" s="245">
        <f>SUM(C55:C66)</f>
        <v>0</v>
      </c>
      <c r="D67" s="245">
        <f t="shared" ref="D67:P67" si="15">SUM(D55:D66)</f>
        <v>6092.9194400000006</v>
      </c>
      <c r="E67" s="245">
        <f t="shared" si="15"/>
        <v>2625.4195</v>
      </c>
      <c r="F67" s="349">
        <f t="shared" si="15"/>
        <v>2848.7699899999998</v>
      </c>
      <c r="G67" s="349">
        <f t="shared" si="15"/>
        <v>2805.0028300000004</v>
      </c>
      <c r="H67" s="349">
        <f t="shared" si="15"/>
        <v>3824.1201499999997</v>
      </c>
      <c r="I67" s="245">
        <f t="shared" si="15"/>
        <v>376.13350999999994</v>
      </c>
      <c r="J67" s="245">
        <f t="shared" si="15"/>
        <v>0</v>
      </c>
      <c r="K67" s="349">
        <f t="shared" si="15"/>
        <v>7873.1076500000008</v>
      </c>
      <c r="L67" s="245">
        <f t="shared" si="15"/>
        <v>0</v>
      </c>
      <c r="M67" s="245">
        <f t="shared" si="15"/>
        <v>0</v>
      </c>
      <c r="N67" s="245">
        <f t="shared" si="15"/>
        <v>15515.361700000001</v>
      </c>
      <c r="O67" s="349">
        <f t="shared" si="15"/>
        <v>708.14300000000003</v>
      </c>
      <c r="P67" s="245">
        <f t="shared" si="15"/>
        <v>915.01400000000001</v>
      </c>
      <c r="Q67" s="349">
        <f t="shared" ref="Q67" si="16">SUM(Q55:Q66)</f>
        <v>3118.9679999999998</v>
      </c>
      <c r="R67" s="245">
        <f>SUM(R55:R66)</f>
        <v>46702.959770000001</v>
      </c>
      <c r="S67" s="449"/>
      <c r="T67" s="450"/>
    </row>
    <row r="68" spans="1:20" ht="15" customHeight="1">
      <c r="A68" s="236" t="s">
        <v>53</v>
      </c>
      <c r="B68" s="509">
        <f>+(B67+C67)-B54</f>
        <v>-15587.080559999999</v>
      </c>
      <c r="C68" s="510"/>
      <c r="D68" s="265">
        <f>+D67-D54</f>
        <v>-15587.080559999999</v>
      </c>
      <c r="E68" s="265">
        <f t="shared" ref="E68:P68" si="17">+E67-E54</f>
        <v>-6564.5805</v>
      </c>
      <c r="F68" s="265">
        <f t="shared" si="17"/>
        <v>-6091.2300100000002</v>
      </c>
      <c r="G68" s="265">
        <f t="shared" si="17"/>
        <v>-8504.9971699999987</v>
      </c>
      <c r="H68" s="265">
        <f t="shared" si="17"/>
        <v>-10055.879850000001</v>
      </c>
      <c r="I68" s="265">
        <f t="shared" si="17"/>
        <v>-9873.8664900000003</v>
      </c>
      <c r="J68" s="265">
        <f t="shared" si="17"/>
        <v>-3000</v>
      </c>
      <c r="K68" s="265">
        <f t="shared" si="17"/>
        <v>-27476.892349999998</v>
      </c>
      <c r="L68" s="265">
        <f t="shared" si="17"/>
        <v>0</v>
      </c>
      <c r="M68" s="265">
        <f t="shared" si="17"/>
        <v>0</v>
      </c>
      <c r="N68" s="265">
        <f t="shared" si="17"/>
        <v>-40114.638299999999</v>
      </c>
      <c r="O68" s="265">
        <f t="shared" si="17"/>
        <v>-2411.857</v>
      </c>
      <c r="P68" s="265">
        <f t="shared" si="17"/>
        <v>-2084.9859999999999</v>
      </c>
      <c r="Q68" s="265">
        <f t="shared" ref="Q68" si="18">+Q67-Q54</f>
        <v>-7061.0320000000002</v>
      </c>
      <c r="R68" s="246">
        <f>+R67-R54</f>
        <v>-138827.04022999998</v>
      </c>
      <c r="S68" s="451"/>
      <c r="T68" s="452"/>
    </row>
    <row r="69" spans="1:20" ht="5.0999999999999996" customHeight="1">
      <c r="A69" s="273"/>
      <c r="B69" s="274"/>
      <c r="C69" s="275"/>
      <c r="D69" s="275"/>
      <c r="E69" s="274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</row>
    <row r="70" spans="1:20" ht="15" customHeight="1">
      <c r="A70" s="234" t="s">
        <v>134</v>
      </c>
      <c r="B70" s="271"/>
      <c r="C70" s="250" t="s">
        <v>137</v>
      </c>
      <c r="D70" s="227"/>
      <c r="E70" s="272"/>
      <c r="F70" s="250" t="s">
        <v>138</v>
      </c>
      <c r="G70" s="227"/>
      <c r="H70" s="227"/>
      <c r="I70" s="227"/>
      <c r="J70" s="227"/>
      <c r="K70" s="227"/>
      <c r="L70" s="227"/>
      <c r="M70" s="227"/>
      <c r="N70" s="227"/>
      <c r="O70" s="227"/>
      <c r="P70" s="227"/>
    </row>
    <row r="71" spans="1:20" ht="15" customHeight="1">
      <c r="A71" s="234"/>
      <c r="B71" s="276"/>
      <c r="C71" s="250"/>
      <c r="D71" s="227"/>
      <c r="E71" s="277"/>
      <c r="F71" s="250"/>
      <c r="G71" s="227"/>
      <c r="H71" s="227"/>
      <c r="I71" s="227"/>
      <c r="J71" s="227"/>
      <c r="K71" s="227"/>
      <c r="L71" s="227"/>
      <c r="M71" s="227"/>
      <c r="N71" s="227"/>
      <c r="O71" s="227"/>
      <c r="P71" s="227"/>
    </row>
    <row r="72" spans="1:20" ht="17.100000000000001" customHeight="1">
      <c r="A72" s="259" t="s">
        <v>115</v>
      </c>
      <c r="B72" s="258" t="s">
        <v>67</v>
      </c>
      <c r="C72" s="442" t="s">
        <v>116</v>
      </c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4"/>
    </row>
    <row r="73" spans="1:20" ht="17.100000000000001" customHeight="1">
      <c r="A73" s="479" t="s">
        <v>117</v>
      </c>
      <c r="B73" s="252" t="s">
        <v>141</v>
      </c>
      <c r="C73" s="481" t="s">
        <v>41</v>
      </c>
      <c r="D73" s="482"/>
      <c r="E73" s="482"/>
      <c r="F73" s="482"/>
      <c r="G73" s="482"/>
      <c r="H73" s="482"/>
      <c r="I73" s="482"/>
      <c r="J73" s="482"/>
      <c r="K73" s="482"/>
      <c r="L73" s="482"/>
      <c r="M73" s="482"/>
      <c r="N73" s="482"/>
      <c r="O73" s="482"/>
      <c r="P73" s="483"/>
    </row>
    <row r="74" spans="1:20" ht="17.100000000000001" customHeight="1">
      <c r="A74" s="480"/>
      <c r="B74" s="251" t="s">
        <v>103</v>
      </c>
      <c r="C74" s="439" t="s">
        <v>41</v>
      </c>
      <c r="D74" s="440"/>
      <c r="E74" s="440"/>
      <c r="F74" s="440"/>
      <c r="G74" s="440"/>
      <c r="H74" s="440"/>
      <c r="I74" s="440"/>
      <c r="J74" s="440"/>
      <c r="K74" s="440"/>
      <c r="L74" s="440"/>
      <c r="M74" s="440"/>
      <c r="N74" s="440"/>
      <c r="O74" s="440"/>
      <c r="P74" s="441"/>
    </row>
    <row r="75" spans="1:20" ht="17.100000000000001" customHeight="1">
      <c r="A75" s="280" t="s">
        <v>118</v>
      </c>
      <c r="B75" s="254" t="s">
        <v>33</v>
      </c>
      <c r="C75" s="473" t="s">
        <v>41</v>
      </c>
      <c r="D75" s="474"/>
      <c r="E75" s="474"/>
      <c r="F75" s="474"/>
      <c r="G75" s="474"/>
      <c r="H75" s="474"/>
      <c r="I75" s="474"/>
      <c r="J75" s="474"/>
      <c r="K75" s="474"/>
      <c r="L75" s="474"/>
      <c r="M75" s="474"/>
      <c r="N75" s="474"/>
      <c r="O75" s="474"/>
      <c r="P75" s="475"/>
    </row>
    <row r="76" spans="1:20" ht="17.100000000000001" customHeight="1">
      <c r="A76" s="256" t="s">
        <v>112</v>
      </c>
      <c r="B76" s="254" t="s">
        <v>113</v>
      </c>
      <c r="C76" s="499" t="s">
        <v>41</v>
      </c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1"/>
    </row>
    <row r="77" spans="1:20" ht="17.100000000000001" customHeight="1">
      <c r="A77" s="529" t="s">
        <v>38</v>
      </c>
      <c r="B77" s="253" t="s">
        <v>95</v>
      </c>
      <c r="C77" s="473" t="s">
        <v>41</v>
      </c>
      <c r="D77" s="474"/>
      <c r="E77" s="474"/>
      <c r="F77" s="474"/>
      <c r="G77" s="474"/>
      <c r="H77" s="474"/>
      <c r="I77" s="474"/>
      <c r="J77" s="474"/>
      <c r="K77" s="474"/>
      <c r="L77" s="474"/>
      <c r="M77" s="474"/>
      <c r="N77" s="474"/>
      <c r="O77" s="474"/>
      <c r="P77" s="475"/>
    </row>
    <row r="78" spans="1:20" ht="17.100000000000001" customHeight="1">
      <c r="A78" s="480"/>
      <c r="B78" s="251" t="s">
        <v>96</v>
      </c>
      <c r="C78" s="439" t="s">
        <v>41</v>
      </c>
      <c r="D78" s="440"/>
      <c r="E78" s="440"/>
      <c r="F78" s="440"/>
      <c r="G78" s="440"/>
      <c r="H78" s="440"/>
      <c r="I78" s="440"/>
      <c r="J78" s="440"/>
      <c r="K78" s="440"/>
      <c r="L78" s="440"/>
      <c r="M78" s="440"/>
      <c r="N78" s="440"/>
      <c r="O78" s="440"/>
      <c r="P78" s="441"/>
    </row>
    <row r="79" spans="1:20" ht="17.100000000000001" customHeight="1">
      <c r="A79" s="530"/>
      <c r="B79" s="293" t="s">
        <v>140</v>
      </c>
      <c r="C79" s="526" t="s">
        <v>41</v>
      </c>
      <c r="D79" s="527"/>
      <c r="E79" s="527"/>
      <c r="F79" s="527"/>
      <c r="G79" s="527"/>
      <c r="H79" s="527"/>
      <c r="I79" s="527"/>
      <c r="J79" s="527"/>
      <c r="K79" s="527"/>
      <c r="L79" s="527"/>
      <c r="M79" s="527"/>
      <c r="N79" s="527"/>
      <c r="O79" s="527"/>
      <c r="P79" s="528"/>
    </row>
    <row r="80" spans="1:20" ht="17.100000000000001" customHeight="1">
      <c r="A80" s="257" t="s">
        <v>124</v>
      </c>
      <c r="B80" s="255" t="s">
        <v>39</v>
      </c>
      <c r="C80" s="502" t="s">
        <v>41</v>
      </c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  <c r="P80" s="504"/>
    </row>
    <row r="81" spans="1:16" ht="17.100000000000001" customHeight="1">
      <c r="A81" s="234"/>
      <c r="B81" s="226"/>
      <c r="C81" s="250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</row>
    <row r="82" spans="1:16" ht="17.100000000000001" customHeight="1">
      <c r="A82" s="234"/>
      <c r="B82" s="226"/>
      <c r="C82" s="250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</row>
    <row r="83" spans="1:16" ht="17.100000000000001" customHeight="1">
      <c r="A83" s="234"/>
      <c r="B83" s="226"/>
      <c r="C83" s="250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</row>
    <row r="84" spans="1:16" ht="17.100000000000001" customHeight="1">
      <c r="A84" s="234"/>
      <c r="B84" s="226"/>
      <c r="C84" s="250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</row>
    <row r="85" spans="1:16" ht="17.100000000000001" customHeight="1">
      <c r="A85" s="234"/>
      <c r="B85" s="226"/>
      <c r="C85" s="250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</row>
    <row r="86" spans="1:16" ht="17.100000000000001" customHeight="1">
      <c r="A86" s="234"/>
      <c r="B86" s="226"/>
      <c r="C86" s="250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</row>
    <row r="87" spans="1:16" ht="17.100000000000001" customHeight="1">
      <c r="A87" s="234"/>
      <c r="B87" s="226"/>
      <c r="C87" s="250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</row>
    <row r="88" spans="1:16" ht="17.100000000000001" customHeight="1">
      <c r="A88" s="234"/>
      <c r="B88" s="226"/>
      <c r="C88" s="250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</row>
    <row r="89" spans="1:16" ht="17.100000000000001" customHeight="1">
      <c r="A89" s="234"/>
      <c r="B89" s="226"/>
      <c r="C89" s="250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</row>
    <row r="90" spans="1:16" ht="17.100000000000001" customHeight="1">
      <c r="A90" s="234"/>
      <c r="B90" s="226"/>
      <c r="C90" s="250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</row>
    <row r="91" spans="1:16" ht="17.100000000000001" customHeight="1">
      <c r="A91" s="234"/>
      <c r="B91" s="226"/>
      <c r="C91" s="250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</row>
    <row r="92" spans="1:16" ht="17.100000000000001" customHeight="1">
      <c r="A92" s="234"/>
      <c r="B92" s="226"/>
      <c r="C92" s="250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</row>
    <row r="93" spans="1:16" ht="17.100000000000001" customHeight="1">
      <c r="A93" s="234"/>
      <c r="B93" s="226"/>
      <c r="C93" s="250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</row>
    <row r="94" spans="1:16" ht="17.100000000000001" customHeight="1">
      <c r="A94" s="234"/>
      <c r="B94" s="226"/>
      <c r="C94" s="250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</row>
    <row r="95" spans="1:16" ht="17.100000000000001" customHeight="1">
      <c r="A95" s="234"/>
      <c r="B95" s="226"/>
      <c r="C95" s="250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</row>
    <row r="96" spans="1:16" ht="17.100000000000001" customHeight="1">
      <c r="A96" s="234"/>
      <c r="B96" s="226"/>
      <c r="C96" s="250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</row>
    <row r="97" spans="1:16" ht="17.100000000000001" customHeight="1">
      <c r="A97" s="234"/>
      <c r="B97" s="226"/>
      <c r="C97" s="250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</row>
    <row r="98" spans="1:16" ht="17.100000000000001" customHeight="1">
      <c r="A98" s="234"/>
      <c r="B98" s="226"/>
      <c r="C98" s="250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</row>
    <row r="99" spans="1:16" ht="17.100000000000001" customHeight="1">
      <c r="A99" s="234"/>
      <c r="B99" s="226"/>
      <c r="C99" s="250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</row>
    <row r="100" spans="1:16" ht="30" customHeight="1">
      <c r="A100" s="234"/>
      <c r="B100" s="226"/>
      <c r="C100" s="250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</row>
    <row r="101" spans="1:16" s="3" customFormat="1" ht="30" customHeight="1">
      <c r="A101" s="219"/>
      <c r="B101" s="219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</row>
    <row r="102" spans="1:16" ht="18">
      <c r="A102" s="476" t="s">
        <v>92</v>
      </c>
      <c r="B102" s="476"/>
      <c r="C102" s="476"/>
      <c r="D102" s="476"/>
      <c r="E102" s="476"/>
      <c r="F102" s="476"/>
      <c r="G102" s="476"/>
      <c r="H102" s="476"/>
      <c r="I102" s="476"/>
      <c r="J102" s="476"/>
      <c r="K102" s="476"/>
      <c r="L102" s="476"/>
      <c r="M102" s="476"/>
      <c r="N102" s="476"/>
      <c r="O102" s="476"/>
      <c r="P102" s="476"/>
    </row>
    <row r="103" spans="1:16" ht="15" customHeight="1" thickBot="1">
      <c r="A103" s="155"/>
      <c r="B103" s="243" t="s">
        <v>100</v>
      </c>
      <c r="C103" s="243" t="s">
        <v>234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561"/>
      <c r="N103" s="561"/>
      <c r="O103" s="541" t="s">
        <v>65</v>
      </c>
      <c r="P103" s="541"/>
    </row>
    <row r="104" spans="1:16" ht="15" customHeight="1">
      <c r="A104" s="497" t="s">
        <v>14</v>
      </c>
      <c r="B104" s="433" t="str">
        <f>+PAMA!$C388</f>
        <v>EX1159 (PC1250)</v>
      </c>
      <c r="C104" s="433" t="str">
        <f>+PAMA!$C390</f>
        <v>EX1218 (PC1250)</v>
      </c>
      <c r="D104" s="433" t="str">
        <f>+PAMA!$C392</f>
        <v>EX1225 (PC1250)</v>
      </c>
      <c r="E104" s="433" t="str">
        <f>+PAMA!$C396</f>
        <v>EX1729 (PC2000)</v>
      </c>
      <c r="F104" s="433" t="str">
        <f>+PAMA!$C398</f>
        <v>EX1768 (PC2000)</v>
      </c>
      <c r="G104" s="433" t="str">
        <f>+PAMA!$C400</f>
        <v>EX1839 (PC2000)</v>
      </c>
      <c r="H104" s="433">
        <f>+PAMA!$C402</f>
        <v>0</v>
      </c>
      <c r="I104" s="433">
        <f>+PAMA!$C404</f>
        <v>0</v>
      </c>
      <c r="J104" s="433">
        <f>+PAMA!$C406</f>
        <v>0</v>
      </c>
      <c r="K104" s="433">
        <f>+PAMA!$C408</f>
        <v>0</v>
      </c>
      <c r="L104" s="433">
        <f>+PAMA!$C410</f>
        <v>0</v>
      </c>
      <c r="M104" s="433">
        <f>+PAMA!$C412</f>
        <v>0</v>
      </c>
      <c r="N104" s="433">
        <f>+PAMA!$C414</f>
        <v>0</v>
      </c>
      <c r="O104" s="437" t="s">
        <v>8</v>
      </c>
      <c r="P104" s="438"/>
    </row>
    <row r="105" spans="1:16" ht="15" customHeight="1">
      <c r="A105" s="498"/>
      <c r="B105" s="434"/>
      <c r="C105" s="434"/>
      <c r="D105" s="434"/>
      <c r="E105" s="434"/>
      <c r="F105" s="434"/>
      <c r="G105" s="434"/>
      <c r="H105" s="434"/>
      <c r="I105" s="434"/>
      <c r="J105" s="434"/>
      <c r="K105" s="434"/>
      <c r="L105" s="434"/>
      <c r="M105" s="434"/>
      <c r="N105" s="434"/>
      <c r="O105" s="158" t="s">
        <v>21</v>
      </c>
      <c r="P105" s="209" t="s">
        <v>22</v>
      </c>
    </row>
    <row r="106" spans="1:16" ht="15" customHeight="1">
      <c r="A106" s="159" t="s">
        <v>106</v>
      </c>
      <c r="B106" s="228">
        <f>+PAMA!$Q388/1000</f>
        <v>98.050200000000018</v>
      </c>
      <c r="C106" s="228">
        <f>+PAMA!$Q390/1000</f>
        <v>186.25640999999999</v>
      </c>
      <c r="D106" s="228">
        <f>+PAMA!$Q392/1000</f>
        <v>159.41917000000001</v>
      </c>
      <c r="E106" s="304">
        <f>+PAMA!$Q396/1000</f>
        <v>171.78491999999997</v>
      </c>
      <c r="F106" s="304">
        <f>+PAMA!$Q398/1000</f>
        <v>254.00916000000004</v>
      </c>
      <c r="G106" s="304">
        <f>+PAMA!$Q400/1000</f>
        <v>228.15433000000002</v>
      </c>
      <c r="H106" s="304">
        <f>+PAMA!$Q402/1000</f>
        <v>0</v>
      </c>
      <c r="I106" s="304">
        <f>+PAMA!$Q404/1000</f>
        <v>0</v>
      </c>
      <c r="J106" s="304">
        <f>+PAMA!$Q406/1000</f>
        <v>0</v>
      </c>
      <c r="K106" s="304">
        <f>+PAMA!$Q408/1000</f>
        <v>0</v>
      </c>
      <c r="L106" s="304">
        <f>+PAMA!$Q410/1000</f>
        <v>0</v>
      </c>
      <c r="M106" s="228">
        <f>+PAMA!$Q412/1000</f>
        <v>0</v>
      </c>
      <c r="N106" s="304">
        <f>+PAMA!$Q414/1000</f>
        <v>0</v>
      </c>
      <c r="O106" s="160">
        <f>PAMA!Q436/1000</f>
        <v>1334.9813799999999</v>
      </c>
      <c r="P106" s="210"/>
    </row>
    <row r="107" spans="1:16" ht="15" customHeight="1" thickBot="1">
      <c r="A107" s="161" t="s">
        <v>107</v>
      </c>
      <c r="B107" s="229">
        <f>+PAMA!$R389/1000</f>
        <v>5.0264949584732239</v>
      </c>
      <c r="C107" s="229">
        <f>+PAMA!$R391/1000</f>
        <v>3.9075819210967295</v>
      </c>
      <c r="D107" s="229">
        <f>+PAMA!$R393/1000</f>
        <v>2.081185548846848</v>
      </c>
      <c r="E107" s="303">
        <f>+PAMA!$R397/1000</f>
        <v>2.636376416247622</v>
      </c>
      <c r="F107" s="303">
        <f>+PAMA!$R399/1000</f>
        <v>2.5345097372549077</v>
      </c>
      <c r="G107" s="303">
        <f>+PAMA!$R401/1000</f>
        <v>1.941337540113548</v>
      </c>
      <c r="H107" s="303">
        <f>+PAMA!$R403/1000</f>
        <v>0</v>
      </c>
      <c r="I107" s="303">
        <f>+PAMA!$R405/1000</f>
        <v>0</v>
      </c>
      <c r="J107" s="303">
        <f>+PAMA!$R407/1000</f>
        <v>0</v>
      </c>
      <c r="K107" s="303">
        <f>+PAMA!$R409/1000</f>
        <v>0</v>
      </c>
      <c r="L107" s="303">
        <f>+PAMA!$R411/1000</f>
        <v>0</v>
      </c>
      <c r="M107" s="229">
        <f>+PAMA!$R413/1000</f>
        <v>0</v>
      </c>
      <c r="N107" s="303">
        <f>+PAMA!$R415/1000</f>
        <v>0</v>
      </c>
      <c r="O107" s="162"/>
      <c r="P107" s="230">
        <f>PAMA!R437/1000</f>
        <v>3.2550112600379402</v>
      </c>
    </row>
    <row r="108" spans="1:16" ht="15" customHeigh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8"/>
      <c r="P108" s="211"/>
    </row>
    <row r="109" spans="1:16" ht="15" hidden="1" customHeight="1">
      <c r="A109" s="497" t="s">
        <v>14</v>
      </c>
      <c r="B109" s="433"/>
      <c r="C109" s="433"/>
      <c r="D109" s="433"/>
      <c r="E109" s="433"/>
      <c r="F109" s="433"/>
      <c r="G109" s="433"/>
      <c r="H109" s="433"/>
      <c r="I109" s="269"/>
      <c r="J109" s="433"/>
      <c r="K109" s="294"/>
      <c r="L109" s="433"/>
      <c r="M109" s="433"/>
      <c r="N109" s="433"/>
      <c r="O109" s="437" t="s">
        <v>8</v>
      </c>
      <c r="P109" s="438"/>
    </row>
    <row r="110" spans="1:16" ht="15" hidden="1" customHeight="1">
      <c r="A110" s="498"/>
      <c r="B110" s="434"/>
      <c r="C110" s="434"/>
      <c r="D110" s="434"/>
      <c r="E110" s="434"/>
      <c r="F110" s="434"/>
      <c r="G110" s="434"/>
      <c r="H110" s="434"/>
      <c r="I110" s="270"/>
      <c r="J110" s="434"/>
      <c r="K110" s="295"/>
      <c r="L110" s="434"/>
      <c r="M110" s="434"/>
      <c r="N110" s="434"/>
      <c r="O110" s="158" t="s">
        <v>21</v>
      </c>
      <c r="P110" s="209" t="s">
        <v>22</v>
      </c>
    </row>
    <row r="111" spans="1:16" ht="15" hidden="1" customHeight="1">
      <c r="A111" s="159" t="s">
        <v>89</v>
      </c>
      <c r="B111" s="228"/>
      <c r="C111" s="304"/>
      <c r="D111" s="304"/>
      <c r="E111" s="228"/>
      <c r="F111" s="228"/>
      <c r="G111" s="228"/>
      <c r="H111" s="160"/>
      <c r="I111" s="160"/>
      <c r="J111" s="160"/>
      <c r="K111" s="160"/>
      <c r="L111" s="160"/>
      <c r="M111" s="160"/>
      <c r="N111" s="160"/>
      <c r="O111" s="160"/>
      <c r="P111" s="210"/>
    </row>
    <row r="112" spans="1:16" ht="15" hidden="1" customHeight="1" thickBot="1">
      <c r="A112" s="161" t="s">
        <v>72</v>
      </c>
      <c r="B112" s="229"/>
      <c r="C112" s="303"/>
      <c r="D112" s="303"/>
      <c r="E112" s="229"/>
      <c r="F112" s="229"/>
      <c r="G112" s="229"/>
      <c r="H112" s="208"/>
      <c r="I112" s="208"/>
      <c r="J112" s="208"/>
      <c r="K112" s="208"/>
      <c r="L112" s="208"/>
      <c r="M112" s="208"/>
      <c r="N112" s="208"/>
      <c r="O112" s="162"/>
      <c r="P112" s="230"/>
    </row>
    <row r="113" spans="1:16" ht="15" hidden="1" customHeigh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8"/>
      <c r="P113" s="211"/>
    </row>
    <row r="114" spans="1:16" ht="15" hidden="1" customHeight="1">
      <c r="A114" s="155"/>
      <c r="B114" s="169"/>
      <c r="C114" s="243" t="s">
        <v>97</v>
      </c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7"/>
      <c r="P114" s="211"/>
    </row>
    <row r="115" spans="1:16" ht="15" hidden="1" customHeight="1">
      <c r="A115" s="445" t="s">
        <v>14</v>
      </c>
      <c r="B115" s="433" t="str">
        <f>+PAMA!$C438</f>
        <v>EX1163 (PC1250)</v>
      </c>
      <c r="C115" s="433" t="str">
        <f>+PAMA!$C440</f>
        <v>EX1831(PC2000)</v>
      </c>
      <c r="D115" s="433"/>
      <c r="E115" s="433"/>
      <c r="F115" s="433"/>
      <c r="G115" s="433"/>
      <c r="H115" s="433"/>
      <c r="I115" s="433"/>
      <c r="J115" s="433"/>
      <c r="K115" s="294"/>
      <c r="L115" s="433"/>
      <c r="M115" s="433"/>
      <c r="N115" s="433"/>
      <c r="O115" s="437" t="s">
        <v>8</v>
      </c>
      <c r="P115" s="438"/>
    </row>
    <row r="116" spans="1:16" ht="15" hidden="1" customHeight="1">
      <c r="A116" s="446"/>
      <c r="B116" s="434"/>
      <c r="C116" s="434"/>
      <c r="D116" s="434"/>
      <c r="E116" s="434"/>
      <c r="F116" s="434"/>
      <c r="G116" s="434"/>
      <c r="H116" s="434"/>
      <c r="I116" s="434"/>
      <c r="J116" s="434"/>
      <c r="K116" s="295"/>
      <c r="L116" s="434"/>
      <c r="M116" s="434"/>
      <c r="N116" s="434"/>
      <c r="O116" s="158" t="s">
        <v>21</v>
      </c>
      <c r="P116" s="209" t="s">
        <v>22</v>
      </c>
    </row>
    <row r="117" spans="1:16" ht="15" hidden="1" customHeight="1">
      <c r="A117" s="159" t="s">
        <v>106</v>
      </c>
      <c r="B117" s="228">
        <f>+PAMA!$Q438/1000</f>
        <v>0</v>
      </c>
      <c r="C117" s="228">
        <f>+PAMA!$Q440/1000</f>
        <v>0</v>
      </c>
      <c r="D117" s="228"/>
      <c r="E117" s="304"/>
      <c r="F117" s="304"/>
      <c r="G117" s="304"/>
      <c r="H117" s="228"/>
      <c r="I117" s="228"/>
      <c r="J117" s="228"/>
      <c r="K117" s="228"/>
      <c r="L117" s="228"/>
      <c r="M117" s="228"/>
      <c r="N117" s="228"/>
      <c r="O117" s="160">
        <f>PAMA!Q452/1000</f>
        <v>0</v>
      </c>
      <c r="P117" s="210"/>
    </row>
    <row r="118" spans="1:16" ht="15" hidden="1" customHeight="1" thickBot="1">
      <c r="A118" s="161" t="s">
        <v>107</v>
      </c>
      <c r="B118" s="229">
        <f>+PAMA!$R439/1000</f>
        <v>0</v>
      </c>
      <c r="C118" s="229">
        <f>+PAMA!$R441/1000</f>
        <v>0</v>
      </c>
      <c r="D118" s="229"/>
      <c r="E118" s="303"/>
      <c r="F118" s="303"/>
      <c r="G118" s="303"/>
      <c r="H118" s="229"/>
      <c r="I118" s="229"/>
      <c r="J118" s="229"/>
      <c r="K118" s="229"/>
      <c r="L118" s="229"/>
      <c r="M118" s="229"/>
      <c r="N118" s="229"/>
      <c r="O118" s="162"/>
      <c r="P118" s="230">
        <f>PAMA!R453/1000</f>
        <v>0</v>
      </c>
    </row>
    <row r="119" spans="1:16" s="1" customFormat="1" ht="15" hidden="1" customHeight="1" thickBot="1">
      <c r="A119" s="163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215" t="s">
        <v>34</v>
      </c>
      <c r="P119" s="231">
        <f>PAMA!R455/1000</f>
        <v>0</v>
      </c>
    </row>
    <row r="120" spans="1:16" ht="15" customHeight="1" thickBot="1">
      <c r="A120" s="155"/>
      <c r="B120" s="169"/>
      <c r="C120" s="243" t="s">
        <v>104</v>
      </c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7"/>
      <c r="P120" s="211"/>
    </row>
    <row r="121" spans="1:16" ht="15" customHeight="1">
      <c r="A121" s="445" t="s">
        <v>14</v>
      </c>
      <c r="B121" s="433" t="str">
        <f>+PAMA!C456</f>
        <v>EX1728 (PC2000)</v>
      </c>
      <c r="C121" s="433" t="str">
        <f>+PAMA!$C458</f>
        <v>EX1733 (PC2000)</v>
      </c>
      <c r="D121" s="433" t="str">
        <f>+PAMA!$C460</f>
        <v>EX1839 (PC2000)</v>
      </c>
      <c r="E121" s="433" t="str">
        <f>PAMA!C462</f>
        <v>EX1841 (PC2000)</v>
      </c>
      <c r="F121" s="433" t="str">
        <f>PAMA!C464</f>
        <v>EX2404 (PC850)</v>
      </c>
      <c r="G121" s="433">
        <f>PAMA!C466</f>
        <v>0</v>
      </c>
      <c r="H121" s="433">
        <f>PAMA!C468</f>
        <v>0</v>
      </c>
      <c r="I121" s="433"/>
      <c r="J121" s="433"/>
      <c r="K121" s="294"/>
      <c r="L121" s="433"/>
      <c r="M121" s="433"/>
      <c r="N121" s="433"/>
      <c r="O121" s="437" t="s">
        <v>8</v>
      </c>
      <c r="P121" s="438"/>
    </row>
    <row r="122" spans="1:16" ht="15" customHeight="1">
      <c r="A122" s="446"/>
      <c r="B122" s="434"/>
      <c r="C122" s="434"/>
      <c r="D122" s="434"/>
      <c r="E122" s="434"/>
      <c r="F122" s="434"/>
      <c r="G122" s="434"/>
      <c r="H122" s="434"/>
      <c r="I122" s="434"/>
      <c r="J122" s="434"/>
      <c r="K122" s="295"/>
      <c r="L122" s="434"/>
      <c r="M122" s="434"/>
      <c r="N122" s="434"/>
      <c r="O122" s="158" t="s">
        <v>21</v>
      </c>
      <c r="P122" s="209" t="s">
        <v>22</v>
      </c>
    </row>
    <row r="123" spans="1:16" ht="15" customHeight="1">
      <c r="A123" s="159" t="s">
        <v>106</v>
      </c>
      <c r="B123" s="228">
        <f>+PAMA!$Q456/1000</f>
        <v>159.66479999999999</v>
      </c>
      <c r="C123" s="228">
        <f>+PAMA!$Q458/1000</f>
        <v>135.03113999999999</v>
      </c>
      <c r="D123" s="228">
        <f>+PAMA!$Q460/1000</f>
        <v>7.2690799999999998</v>
      </c>
      <c r="E123" s="304">
        <f>PAMA!Q462/1000</f>
        <v>258.76128000000006</v>
      </c>
      <c r="F123" s="304">
        <f>PAMA!Q464/1000</f>
        <v>0.71453999999999995</v>
      </c>
      <c r="G123" s="304">
        <f>PAMA!Q466/1000</f>
        <v>0</v>
      </c>
      <c r="H123" s="304">
        <f>PAMA!Q468/1000</f>
        <v>0</v>
      </c>
      <c r="I123" s="228"/>
      <c r="J123" s="228"/>
      <c r="K123" s="228"/>
      <c r="L123" s="228"/>
      <c r="M123" s="228"/>
      <c r="N123" s="228"/>
      <c r="O123" s="160">
        <f>PAMA!Q470/1000</f>
        <v>561.44084000000009</v>
      </c>
      <c r="P123" s="210"/>
    </row>
    <row r="124" spans="1:16" ht="15" customHeight="1" thickBot="1">
      <c r="A124" s="161" t="s">
        <v>107</v>
      </c>
      <c r="B124" s="229">
        <f>+PAMA!$R457/1000</f>
        <v>6.6783072377311186</v>
      </c>
      <c r="C124" s="229">
        <f>+PAMA!$R459/1000</f>
        <v>6.8678339176009269</v>
      </c>
      <c r="D124" s="229">
        <f>+PAMA!$R461/1000</f>
        <v>1.6139617834394901</v>
      </c>
      <c r="E124" s="303">
        <f>+PAMA!$R463/1000</f>
        <v>6.4338508882489656</v>
      </c>
      <c r="F124" s="303">
        <f>+PAMA!$R465/1000</f>
        <v>4.2087986686394823</v>
      </c>
      <c r="G124" s="303">
        <f>+PAMA!$R467/1000</f>
        <v>0</v>
      </c>
      <c r="H124" s="303">
        <f>+PAMA!$R469/1000</f>
        <v>0</v>
      </c>
      <c r="I124" s="229"/>
      <c r="J124" s="229"/>
      <c r="K124" s="229"/>
      <c r="L124" s="229"/>
      <c r="M124" s="229"/>
      <c r="N124" s="229"/>
      <c r="O124" s="162"/>
      <c r="P124" s="230">
        <f>PAMA!R471/1000</f>
        <v>6.5425110438512153</v>
      </c>
    </row>
    <row r="125" spans="1:16" ht="15" customHeight="1">
      <c r="A125" s="163"/>
      <c r="B125" s="366"/>
      <c r="C125" s="366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366"/>
      <c r="O125" s="165"/>
      <c r="P125" s="367"/>
    </row>
    <row r="126" spans="1:16" ht="15" customHeight="1" thickBot="1">
      <c r="A126" s="155"/>
      <c r="B126" s="169"/>
      <c r="C126" s="243" t="s">
        <v>98</v>
      </c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7"/>
      <c r="P126" s="211"/>
    </row>
    <row r="127" spans="1:16" ht="15" customHeight="1">
      <c r="A127" s="445" t="s">
        <v>14</v>
      </c>
      <c r="B127" s="433" t="str">
        <f>+PAMA!C472</f>
        <v>EX1163 (PC1250)</v>
      </c>
      <c r="C127" s="433" t="str">
        <f>PAMA!C474</f>
        <v>EX1712 (PC2000)</v>
      </c>
      <c r="D127" s="433" t="str">
        <f>PAMA!C476</f>
        <v>EX1738 (PC2000)</v>
      </c>
      <c r="E127" s="433" t="str">
        <f>PAMA!C478</f>
        <v>EX1798 (PC2000)</v>
      </c>
      <c r="F127" s="433" t="str">
        <f>PAMA!C480</f>
        <v>EX1815 (PC2000)</v>
      </c>
      <c r="G127" s="433" t="str">
        <f>PAMA!C482</f>
        <v>EX1817 (PC2000)</v>
      </c>
      <c r="H127" s="433" t="str">
        <f>PAMA!C484</f>
        <v>EX1831 (PC2000)</v>
      </c>
      <c r="I127" s="433" t="str">
        <f>PAMA!$C$486</f>
        <v>EX1833 (PC2000)</v>
      </c>
      <c r="J127" s="433">
        <f>PAMA!$C$488</f>
        <v>0</v>
      </c>
      <c r="K127" s="433">
        <f>PAMA!$C$490</f>
        <v>0</v>
      </c>
      <c r="L127" s="433">
        <f>PAMA!$C$492</f>
        <v>0</v>
      </c>
      <c r="M127" s="433">
        <f>PAMA!$C$494</f>
        <v>0</v>
      </c>
      <c r="N127" s="433"/>
      <c r="O127" s="437" t="s">
        <v>8</v>
      </c>
      <c r="P127" s="438"/>
    </row>
    <row r="128" spans="1:16" ht="15" customHeight="1">
      <c r="A128" s="446"/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158" t="s">
        <v>21</v>
      </c>
      <c r="P128" s="209" t="s">
        <v>22</v>
      </c>
    </row>
    <row r="129" spans="1:16" ht="15" customHeight="1">
      <c r="A129" s="159" t="s">
        <v>106</v>
      </c>
      <c r="B129" s="304">
        <f>+PAMA!$Q472/1000</f>
        <v>94.822920000000011</v>
      </c>
      <c r="C129" s="304">
        <f>PAMA!Q474/1000</f>
        <v>237.00408999999996</v>
      </c>
      <c r="D129" s="304">
        <f>PAMA!Q476/1000</f>
        <v>190.0487</v>
      </c>
      <c r="E129" s="304">
        <f>PAMA!Q478/1000</f>
        <v>81.35714999999999</v>
      </c>
      <c r="F129" s="304">
        <f>PAMA!Q480/1000</f>
        <v>11.57985</v>
      </c>
      <c r="G129" s="304">
        <f>PAMA!Q482/1000</f>
        <v>7.2574700000000005</v>
      </c>
      <c r="H129" s="304">
        <f>PAMA!Q484/1000</f>
        <v>28.83015</v>
      </c>
      <c r="I129" s="304">
        <f>PAMA!$Q$486/1000</f>
        <v>16.925919999999998</v>
      </c>
      <c r="J129" s="304">
        <f>PAMA!$Q$488/1000</f>
        <v>0</v>
      </c>
      <c r="K129" s="304">
        <f>PAMA!$Q$490/1000</f>
        <v>0</v>
      </c>
      <c r="L129" s="304">
        <f>PAMA!$Q$492/1000</f>
        <v>0</v>
      </c>
      <c r="M129" s="304">
        <f>PAMA!$Q$494/1000</f>
        <v>0</v>
      </c>
      <c r="N129" s="304"/>
      <c r="O129" s="160">
        <f>PAMA!Q496/1000</f>
        <v>607.50972999999999</v>
      </c>
      <c r="P129" s="210"/>
    </row>
    <row r="130" spans="1:16" ht="15" customHeight="1" thickBot="1">
      <c r="A130" s="161" t="s">
        <v>107</v>
      </c>
      <c r="B130" s="303">
        <f>+PAMA!$R473/1000</f>
        <v>1.7248273724766319</v>
      </c>
      <c r="C130" s="303">
        <f>PAMA!R475/1000</f>
        <v>1.7017832778569415</v>
      </c>
      <c r="D130" s="303">
        <f>PAMA!R477/1000</f>
        <v>2.0739975577752459</v>
      </c>
      <c r="E130" s="303">
        <f>PAMA!R479/1000</f>
        <v>2.0345008706950765</v>
      </c>
      <c r="F130" s="303">
        <f>PAMA!R481/1000</f>
        <v>6.6060000000000008</v>
      </c>
      <c r="G130" s="303">
        <f>PAMA!R483/1000</f>
        <v>3.4259784172661898</v>
      </c>
      <c r="H130" s="303">
        <f>PAMA!R485/1000</f>
        <v>4.2395379625611884</v>
      </c>
      <c r="I130" s="303">
        <f>PAMA!$R$487/1000</f>
        <v>4.2571022364217299</v>
      </c>
      <c r="J130" s="303">
        <f>PAMA!$R$489/1000</f>
        <v>0</v>
      </c>
      <c r="K130" s="303">
        <f>PAMA!$R$491/1000</f>
        <v>0</v>
      </c>
      <c r="L130" s="303">
        <f>PAMA!$R$493/1000</f>
        <v>0</v>
      </c>
      <c r="M130" s="303">
        <f>PAMA!$R$495/1000</f>
        <v>0</v>
      </c>
      <c r="N130" s="303"/>
      <c r="O130" s="162"/>
      <c r="P130" s="230">
        <f>+PAMA!$R497/1000</f>
        <v>2.2483909245647906</v>
      </c>
    </row>
    <row r="131" spans="1:16" ht="15" customHeight="1">
      <c r="A131" s="356"/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5"/>
      <c r="P131" s="376"/>
    </row>
    <row r="132" spans="1:16" ht="15" customHeight="1" thickBot="1">
      <c r="A132" s="155"/>
      <c r="B132" s="243"/>
      <c r="C132" s="243" t="s">
        <v>99</v>
      </c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7"/>
      <c r="P132" s="211"/>
    </row>
    <row r="133" spans="1:16" ht="15" customHeight="1">
      <c r="A133" s="445" t="s">
        <v>14</v>
      </c>
      <c r="B133" s="433" t="str">
        <f>PAMA!C498</f>
        <v>EX1113 (PC1250)</v>
      </c>
      <c r="C133" s="433" t="str">
        <f>PAMA!C500</f>
        <v>EX1163 (PC1250)</v>
      </c>
      <c r="D133" s="433" t="str">
        <f>PAMA!C502</f>
        <v>EX17302 (PC1200)</v>
      </c>
      <c r="E133" s="433" t="str">
        <f>PAMA!C504</f>
        <v>EX1798 (PC2000)</v>
      </c>
      <c r="F133" s="433" t="str">
        <f>PAMA!C506</f>
        <v>EX1817 (PC2000)</v>
      </c>
      <c r="G133" s="433" t="str">
        <f>PAMA!C508</f>
        <v>EX2404 (PC850)</v>
      </c>
      <c r="H133" s="433"/>
      <c r="I133" s="433"/>
      <c r="J133" s="433"/>
      <c r="K133" s="368"/>
      <c r="L133" s="433"/>
      <c r="M133" s="433"/>
      <c r="N133" s="433"/>
      <c r="O133" s="437" t="s">
        <v>8</v>
      </c>
      <c r="P133" s="438"/>
    </row>
    <row r="134" spans="1:16" ht="15" customHeight="1">
      <c r="A134" s="446"/>
      <c r="B134" s="434"/>
      <c r="C134" s="434"/>
      <c r="D134" s="434"/>
      <c r="E134" s="434"/>
      <c r="F134" s="434"/>
      <c r="G134" s="434"/>
      <c r="H134" s="434"/>
      <c r="I134" s="434"/>
      <c r="J134" s="434"/>
      <c r="K134" s="369"/>
      <c r="L134" s="434"/>
      <c r="M134" s="434"/>
      <c r="N134" s="434"/>
      <c r="O134" s="158" t="s">
        <v>21</v>
      </c>
      <c r="P134" s="209" t="s">
        <v>22</v>
      </c>
    </row>
    <row r="135" spans="1:16" ht="15" customHeight="1">
      <c r="A135" s="159" t="s">
        <v>106</v>
      </c>
      <c r="B135" s="304">
        <f>PAMA!Q498/1000</f>
        <v>26.868119999999998</v>
      </c>
      <c r="C135" s="304">
        <f>PAMA!Q500/1000</f>
        <v>1.8771199999999999</v>
      </c>
      <c r="D135" s="304">
        <f>PAMA!Q502/1000</f>
        <v>130.86792</v>
      </c>
      <c r="E135" s="304">
        <f>PAMA!Q504/1000</f>
        <v>214.34291999999999</v>
      </c>
      <c r="F135" s="304">
        <f>PAMA!Q506/1000</f>
        <v>246.46361000000002</v>
      </c>
      <c r="G135" s="304">
        <f>PAMA!Q508/1000</f>
        <v>2.8235000000000001</v>
      </c>
      <c r="H135" s="304"/>
      <c r="I135" s="304"/>
      <c r="J135" s="304"/>
      <c r="K135" s="304"/>
      <c r="L135" s="304"/>
      <c r="M135" s="304"/>
      <c r="N135" s="304"/>
      <c r="O135" s="160">
        <f>PAMA!Q514/1000</f>
        <v>623.24318999999991</v>
      </c>
      <c r="P135" s="210"/>
    </row>
    <row r="136" spans="1:16" ht="15" customHeight="1" thickBot="1">
      <c r="A136" s="161" t="s">
        <v>107</v>
      </c>
      <c r="B136" s="303">
        <f>PAMA!R499/1000</f>
        <v>5.2299720202598579</v>
      </c>
      <c r="C136" s="303">
        <f>PAMA!R501/1000</f>
        <v>0.68855555555555603</v>
      </c>
      <c r="D136" s="303">
        <f>PAMA!R503/1000</f>
        <v>4.9367160674777253</v>
      </c>
      <c r="E136" s="303">
        <f>PAMA!R505/1000</f>
        <v>4.5533033386540689</v>
      </c>
      <c r="F136" s="303">
        <f>PAMA!R507/1000</f>
        <v>3.5264522968198992</v>
      </c>
      <c r="G136" s="303">
        <f>PAMA!R509/1000</f>
        <v>5.1541048344253584</v>
      </c>
      <c r="H136" s="303"/>
      <c r="I136" s="303"/>
      <c r="J136" s="303"/>
      <c r="K136" s="303"/>
      <c r="L136" s="303"/>
      <c r="M136" s="303"/>
      <c r="N136" s="303"/>
      <c r="O136" s="162"/>
      <c r="P136" s="230">
        <f>PAMA!R515/1000</f>
        <v>4.2479932952700281</v>
      </c>
    </row>
    <row r="137" spans="1:16" s="1" customFormat="1" ht="15" customHeight="1">
      <c r="A137" s="163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5"/>
      <c r="P137" s="213"/>
    </row>
    <row r="138" spans="1:16" ht="15" customHeight="1" thickBot="1">
      <c r="A138" s="155"/>
      <c r="B138" s="243"/>
      <c r="C138" s="243" t="s">
        <v>245</v>
      </c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7"/>
      <c r="P138" s="211"/>
    </row>
    <row r="139" spans="1:16" ht="15" customHeight="1">
      <c r="A139" s="445" t="s">
        <v>14</v>
      </c>
      <c r="B139" s="433" t="str">
        <f>PAMA!C516</f>
        <v>EX1117 (PC1250)</v>
      </c>
      <c r="C139" s="433" t="str">
        <f>PAMA!C518</f>
        <v>EX1716 (PC2000)</v>
      </c>
      <c r="D139" s="433" t="str">
        <f>PAMA!C520</f>
        <v>EX1767 (PC2000)</v>
      </c>
      <c r="E139" s="433">
        <f>PAMA!C522</f>
        <v>0</v>
      </c>
      <c r="F139" s="433"/>
      <c r="G139" s="433"/>
      <c r="H139" s="433"/>
      <c r="I139" s="433"/>
      <c r="J139" s="433"/>
      <c r="K139" s="413"/>
      <c r="L139" s="433"/>
      <c r="M139" s="433"/>
      <c r="N139" s="433"/>
      <c r="O139" s="437" t="s">
        <v>8</v>
      </c>
      <c r="P139" s="438"/>
    </row>
    <row r="140" spans="1:16" ht="15" customHeight="1">
      <c r="A140" s="446"/>
      <c r="B140" s="434"/>
      <c r="C140" s="434"/>
      <c r="D140" s="434"/>
      <c r="E140" s="434"/>
      <c r="F140" s="434"/>
      <c r="G140" s="434"/>
      <c r="H140" s="434"/>
      <c r="I140" s="434"/>
      <c r="J140" s="434"/>
      <c r="K140" s="414"/>
      <c r="L140" s="434"/>
      <c r="M140" s="434"/>
      <c r="N140" s="434"/>
      <c r="O140" s="158" t="s">
        <v>21</v>
      </c>
      <c r="P140" s="209" t="s">
        <v>22</v>
      </c>
    </row>
    <row r="141" spans="1:16" ht="15" customHeight="1">
      <c r="A141" s="159" t="s">
        <v>106</v>
      </c>
      <c r="B141" s="304">
        <f>PAMA!Q516/1000</f>
        <v>82.835850000000008</v>
      </c>
      <c r="C141" s="304">
        <f>PAMA!Q518/1000</f>
        <v>103.57422000000001</v>
      </c>
      <c r="D141" s="304">
        <f>PAMA!Q520/1000</f>
        <v>189.72344000000001</v>
      </c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160">
        <f>PAMA!Q532/1000</f>
        <v>376.13350999999994</v>
      </c>
      <c r="P141" s="210"/>
    </row>
    <row r="142" spans="1:16" ht="15" customHeight="1" thickBot="1">
      <c r="A142" s="161" t="s">
        <v>107</v>
      </c>
      <c r="B142" s="303">
        <f>PAMA!R517/1000</f>
        <v>5.1327619022687108</v>
      </c>
      <c r="C142" s="303">
        <f>PAMA!R519/1000</f>
        <v>6.0162179702719003</v>
      </c>
      <c r="D142" s="303">
        <f>PAMA!R521/1000</f>
        <v>5.520406395859375</v>
      </c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162"/>
      <c r="P142" s="230">
        <f>PAMA!R533/1000</f>
        <v>5.5715649218900589</v>
      </c>
    </row>
    <row r="143" spans="1:16" ht="15" customHeight="1" thickBot="1">
      <c r="A143" s="155"/>
      <c r="B143" s="243"/>
      <c r="C143" s="243" t="s">
        <v>222</v>
      </c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7"/>
      <c r="P143" s="211"/>
    </row>
    <row r="144" spans="1:16" ht="15" customHeight="1">
      <c r="A144" s="445" t="s">
        <v>14</v>
      </c>
      <c r="B144" s="433" t="str">
        <f>PAMA!$C$534</f>
        <v>EX1716 (PC2000)</v>
      </c>
      <c r="C144" s="433" t="str">
        <f>PAMA!$C$536</f>
        <v>EX1738 (PC2000)</v>
      </c>
      <c r="D144" s="433" t="str">
        <f>PAMA!$C$538</f>
        <v>EX1815 (PC2000)</v>
      </c>
      <c r="E144" s="433" t="str">
        <f>PAMA!$C$540</f>
        <v>EX1831 (PC2000)</v>
      </c>
      <c r="F144" s="433" t="str">
        <f>PAMA!C542</f>
        <v>EX1833 (PC2000)</v>
      </c>
      <c r="G144" s="433"/>
      <c r="H144" s="433"/>
      <c r="I144" s="433"/>
      <c r="J144" s="433"/>
      <c r="K144" s="385"/>
      <c r="L144" s="433"/>
      <c r="M144" s="433"/>
      <c r="N144" s="433"/>
      <c r="O144" s="437" t="s">
        <v>8</v>
      </c>
      <c r="P144" s="438"/>
    </row>
    <row r="145" spans="1:18" ht="15" customHeight="1">
      <c r="A145" s="446"/>
      <c r="B145" s="434"/>
      <c r="C145" s="434"/>
      <c r="D145" s="434"/>
      <c r="E145" s="434"/>
      <c r="F145" s="434"/>
      <c r="G145" s="434"/>
      <c r="H145" s="434"/>
      <c r="I145" s="434"/>
      <c r="J145" s="434"/>
      <c r="K145" s="386"/>
      <c r="L145" s="434"/>
      <c r="M145" s="434"/>
      <c r="N145" s="434"/>
      <c r="O145" s="158" t="s">
        <v>21</v>
      </c>
      <c r="P145" s="209" t="s">
        <v>22</v>
      </c>
    </row>
    <row r="146" spans="1:18" ht="15" customHeight="1">
      <c r="A146" s="159" t="s">
        <v>106</v>
      </c>
      <c r="B146" s="304">
        <f>PAMA!$Q$534/1000</f>
        <v>38.617880000000007</v>
      </c>
      <c r="C146" s="304">
        <f>PAMA!$Q$536/1000</f>
        <v>8.4725800000000007</v>
      </c>
      <c r="D146" s="304">
        <f>PAMA!$Q$538/1000</f>
        <v>185.03704000000002</v>
      </c>
      <c r="E146" s="304">
        <f>PAMA!$Q$540/1000</f>
        <v>279.79962999999998</v>
      </c>
      <c r="F146" s="304">
        <f>PAMA!Q542/1000</f>
        <v>212.87573999999998</v>
      </c>
      <c r="G146" s="304"/>
      <c r="H146" s="304"/>
      <c r="I146" s="304"/>
      <c r="J146" s="304"/>
      <c r="K146" s="304"/>
      <c r="L146" s="304"/>
      <c r="M146" s="304"/>
      <c r="N146" s="304"/>
      <c r="O146" s="160">
        <f>PAMA!Q550/1000</f>
        <v>724.80286999999987</v>
      </c>
      <c r="P146" s="210"/>
    </row>
    <row r="147" spans="1:18" ht="15" customHeight="1" thickBot="1">
      <c r="A147" s="161" t="s">
        <v>107</v>
      </c>
      <c r="B147" s="303">
        <f>PAMA!$R$535/1000</f>
        <v>5.0476320294384447</v>
      </c>
      <c r="C147" s="303">
        <f>PAMA!$R$537/1000</f>
        <v>1.95064102564103</v>
      </c>
      <c r="D147" s="303">
        <f>PAMA!$R$539/1000</f>
        <v>6.0713000533046699</v>
      </c>
      <c r="E147" s="303">
        <f>PAMA!$R$541/1000</f>
        <v>4.181443938423306</v>
      </c>
      <c r="F147" s="303">
        <f>PAMA!R543/1000</f>
        <v>4.7463198699408631</v>
      </c>
      <c r="G147" s="303"/>
      <c r="H147" s="303"/>
      <c r="I147" s="303"/>
      <c r="J147" s="303"/>
      <c r="K147" s="303"/>
      <c r="L147" s="303"/>
      <c r="M147" s="303"/>
      <c r="N147" s="303"/>
      <c r="O147" s="162"/>
      <c r="P147" s="230">
        <f>PAMA!R551/1000</f>
        <v>4.8498897671036048</v>
      </c>
    </row>
    <row r="148" spans="1:18" ht="15" customHeight="1" thickBot="1">
      <c r="A148" s="155"/>
      <c r="B148" s="243" t="s">
        <v>101</v>
      </c>
      <c r="C148" s="243" t="s">
        <v>90</v>
      </c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72"/>
      <c r="P148" s="211"/>
    </row>
    <row r="149" spans="1:18" ht="15" customHeight="1">
      <c r="A149" s="445" t="s">
        <v>14</v>
      </c>
      <c r="B149" s="433" t="str">
        <f>+SIMS!$C115</f>
        <v>EX 264 (HT1900)</v>
      </c>
      <c r="C149" s="433" t="str">
        <f>+SIMS!$C117</f>
        <v>EX 265 (HT2500)</v>
      </c>
      <c r="D149" s="433" t="str">
        <f>+SIMS!$C121</f>
        <v>EX 267 (HT2500)</v>
      </c>
      <c r="E149" s="433" t="str">
        <f>+SIMS!$C123</f>
        <v>EX 268 (HT2500)</v>
      </c>
      <c r="F149" s="433" t="str">
        <f>+SIMS!$C125</f>
        <v>EX 269 (HT2500)</v>
      </c>
      <c r="G149" s="433" t="str">
        <f>+SIMS!$C127</f>
        <v>EX 2702 (HT1200)</v>
      </c>
      <c r="H149" s="433" t="str">
        <f>+SIMS!$C129</f>
        <v>EX 272 (HT2500)</v>
      </c>
      <c r="I149" s="433" t="str">
        <f>+SIMS!$C131</f>
        <v>EX 273 (HT2500)</v>
      </c>
      <c r="J149" s="433" t="str">
        <f>+SIMS!$C133</f>
        <v>EX 274 (HT2500)</v>
      </c>
      <c r="K149" s="433" t="str">
        <f>+SIMS!$C135</f>
        <v>EX 275 (PC2000)</v>
      </c>
      <c r="L149" s="433" t="str">
        <f>+SIMS!$C137</f>
        <v>EX 276 (PC2000)</v>
      </c>
      <c r="M149" s="433" t="str">
        <f>+SIMS!$C139</f>
        <v>EX 277 (PC2000)</v>
      </c>
      <c r="N149" s="433" t="str">
        <f>+SIMS!$C141</f>
        <v>EX 278 (PC2000)</v>
      </c>
      <c r="O149" s="437" t="s">
        <v>8</v>
      </c>
      <c r="P149" s="438"/>
    </row>
    <row r="150" spans="1:18" ht="15" customHeight="1">
      <c r="A150" s="446"/>
      <c r="B150" s="434"/>
      <c r="C150" s="434"/>
      <c r="D150" s="434"/>
      <c r="E150" s="434"/>
      <c r="F150" s="434"/>
      <c r="G150" s="434"/>
      <c r="H150" s="434"/>
      <c r="I150" s="434"/>
      <c r="J150" s="434"/>
      <c r="K150" s="434"/>
      <c r="L150" s="434"/>
      <c r="M150" s="434"/>
      <c r="N150" s="434"/>
      <c r="O150" s="158" t="s">
        <v>21</v>
      </c>
      <c r="P150" s="209" t="s">
        <v>22</v>
      </c>
    </row>
    <row r="151" spans="1:18" ht="15" customHeight="1">
      <c r="A151" s="159" t="s">
        <v>106</v>
      </c>
      <c r="B151" s="228">
        <f>+SIMS!$Q115/1000</f>
        <v>40.764219999999995</v>
      </c>
      <c r="C151" s="228">
        <f>+SIMS!$Q117/1000</f>
        <v>50.507979999999996</v>
      </c>
      <c r="D151" s="228">
        <f>+SIMS!$Q121/1000</f>
        <v>86.498199999999997</v>
      </c>
      <c r="E151" s="228">
        <f>+SIMS!$Q123/1000</f>
        <v>65.835999999999999</v>
      </c>
      <c r="F151" s="228">
        <f>+SIMS!$Q125/1000</f>
        <v>66.101859999999988</v>
      </c>
      <c r="G151" s="228">
        <f>+SIMS!$Q127/1000</f>
        <v>2.4701900000000001</v>
      </c>
      <c r="H151" s="228">
        <f>+SIMS!$Q129/1000</f>
        <v>43.65869</v>
      </c>
      <c r="I151" s="228">
        <f>+SIMS!$Q131/1000</f>
        <v>62.354150000000004</v>
      </c>
      <c r="J151" s="228">
        <f>+SIMS!$Q133/1000</f>
        <v>50.796390000000002</v>
      </c>
      <c r="K151" s="228">
        <f>+SIMS!$Q135/1000</f>
        <v>38.615929999999999</v>
      </c>
      <c r="L151" s="228">
        <f>+SIMS!$Q137/1000</f>
        <v>2.6574</v>
      </c>
      <c r="M151" s="228">
        <f>+SIMS!$Q139/1000</f>
        <v>11.33597</v>
      </c>
      <c r="N151" s="228">
        <f>+SIMS!$Q141/1000</f>
        <v>35.113520000000001</v>
      </c>
      <c r="O151" s="160"/>
      <c r="P151" s="210"/>
    </row>
    <row r="152" spans="1:18" ht="15" customHeight="1" thickBot="1">
      <c r="A152" s="161" t="s">
        <v>107</v>
      </c>
      <c r="B152" s="229">
        <f>+SIMS!$R116/1000</f>
        <v>2.1481901775625785</v>
      </c>
      <c r="C152" s="229">
        <f>+SIMS!$R118/1000</f>
        <v>4.6514040949568765</v>
      </c>
      <c r="D152" s="229">
        <f>+SIMS!$R122/1000</f>
        <v>3.3574692421345187</v>
      </c>
      <c r="E152" s="229">
        <f>+SIMS!$R124/1000</f>
        <v>5.3253164074366603</v>
      </c>
      <c r="F152" s="229">
        <f>+SIMS!$R126/1000</f>
        <v>4.0491357126713234</v>
      </c>
      <c r="G152" s="229">
        <f>+SIMS!$R128/1000</f>
        <v>2.4667734060942679</v>
      </c>
      <c r="H152" s="229">
        <f>+SIMS!$R130/1000</f>
        <v>6.5622381935875769</v>
      </c>
      <c r="I152" s="229">
        <f>+SIMS!$R132/1000</f>
        <v>2.5308420530149154</v>
      </c>
      <c r="J152" s="229">
        <f>+SIMS!$R134/1000</f>
        <v>4.8918563110488762</v>
      </c>
      <c r="K152" s="229">
        <f>+SIMS!$R136/1000</f>
        <v>6.1732798873418302</v>
      </c>
      <c r="L152" s="229">
        <f>+SIMS!$R138/1000</f>
        <v>2.2187058779257924</v>
      </c>
      <c r="M152" s="229">
        <f>+SIMS!$R140/1000</f>
        <v>4.4036336546409354</v>
      </c>
      <c r="N152" s="229">
        <f>+SIMS!$R142/1000</f>
        <v>3.988979971247542</v>
      </c>
      <c r="O152" s="162"/>
      <c r="P152" s="212"/>
    </row>
    <row r="153" spans="1:18" ht="15" customHeight="1" thickBot="1">
      <c r="A153" s="155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7"/>
      <c r="P153" s="211"/>
    </row>
    <row r="154" spans="1:18" ht="15" customHeight="1">
      <c r="A154" s="445" t="s">
        <v>14</v>
      </c>
      <c r="B154" s="433" t="str">
        <f>+SIMS!$C143</f>
        <v>KX-12</v>
      </c>
      <c r="C154" s="433" t="str">
        <f>+SIMS!$C145</f>
        <v>KX-14</v>
      </c>
      <c r="D154" s="433" t="str">
        <f>+SIMS!$C147</f>
        <v>KX-15</v>
      </c>
      <c r="E154" s="433" t="str">
        <f>+SIMS!$C149</f>
        <v>KX-17</v>
      </c>
      <c r="F154" s="433" t="str">
        <f>+SIMS!$C151</f>
        <v>KX-18</v>
      </c>
      <c r="G154" s="433" t="str">
        <f>+SIMS!$C153</f>
        <v>KX-20</v>
      </c>
      <c r="H154" s="433" t="str">
        <f>+SIMS!$C157</f>
        <v>KX-22</v>
      </c>
      <c r="I154" s="433">
        <f>+SIMS!$C159</f>
        <v>0</v>
      </c>
      <c r="J154" s="433">
        <f>+SIMS!$C161</f>
        <v>0</v>
      </c>
      <c r="K154" s="433"/>
      <c r="L154" s="433"/>
      <c r="M154" s="433"/>
      <c r="N154" s="433"/>
      <c r="O154" s="437" t="s">
        <v>8</v>
      </c>
      <c r="P154" s="438"/>
    </row>
    <row r="155" spans="1:18" ht="15" customHeight="1">
      <c r="A155" s="446"/>
      <c r="B155" s="434"/>
      <c r="C155" s="434"/>
      <c r="D155" s="434"/>
      <c r="E155" s="434"/>
      <c r="F155" s="434"/>
      <c r="G155" s="434"/>
      <c r="H155" s="434"/>
      <c r="I155" s="434"/>
      <c r="J155" s="434"/>
      <c r="K155" s="434"/>
      <c r="L155" s="434"/>
      <c r="M155" s="434"/>
      <c r="N155" s="434"/>
      <c r="O155" s="158" t="s">
        <v>21</v>
      </c>
      <c r="P155" s="209" t="s">
        <v>22</v>
      </c>
    </row>
    <row r="156" spans="1:18" ht="15" customHeight="1">
      <c r="A156" s="159" t="s">
        <v>106</v>
      </c>
      <c r="B156" s="228">
        <f>+SIMS!$Q143/1000</f>
        <v>0</v>
      </c>
      <c r="C156" s="228">
        <f>+SIMS!$Q145/1000</f>
        <v>0</v>
      </c>
      <c r="D156" s="228">
        <f>+SIMS!$Q147/1000</f>
        <v>14.326000000000001</v>
      </c>
      <c r="E156" s="228">
        <f>+SIMS!$Q149/1000</f>
        <v>11.571</v>
      </c>
      <c r="F156" s="228">
        <f>+SIMS!$Q151/1000</f>
        <v>0</v>
      </c>
      <c r="G156" s="304">
        <f>+SIMS!$Q153/1000</f>
        <v>12.824999999999999</v>
      </c>
      <c r="H156" s="304">
        <f>+SIMS!$Q157/1000</f>
        <v>0</v>
      </c>
      <c r="I156" s="304">
        <f>+SIMS!$Q159/1000</f>
        <v>0</v>
      </c>
      <c r="J156" s="228">
        <f>+SIMS!$Q161/1000</f>
        <v>0</v>
      </c>
      <c r="K156" s="228"/>
      <c r="L156" s="228"/>
      <c r="M156" s="228"/>
      <c r="N156" s="228"/>
      <c r="O156" s="160">
        <f>SIMS!Q165/1000</f>
        <v>680.78739999999993</v>
      </c>
      <c r="P156" s="210"/>
      <c r="R156" s="15"/>
    </row>
    <row r="157" spans="1:18" ht="15" customHeight="1" thickBot="1">
      <c r="A157" s="161" t="s">
        <v>107</v>
      </c>
      <c r="B157" s="229">
        <f>+SIMS!$R144/1000</f>
        <v>0</v>
      </c>
      <c r="C157" s="229">
        <f>+SIMS!$R146/1000</f>
        <v>0</v>
      </c>
      <c r="D157" s="229">
        <f>+SIMS!$R148/1000</f>
        <v>1.5</v>
      </c>
      <c r="E157" s="229">
        <f>+SIMS!$R150/1000</f>
        <v>1.4930213464696223</v>
      </c>
      <c r="F157" s="229">
        <f>+SIMS!$R152/1000</f>
        <v>0</v>
      </c>
      <c r="G157" s="303">
        <f>+SIMS!$R154/1000</f>
        <v>1.5</v>
      </c>
      <c r="H157" s="303">
        <f>+SIMS!$R158/1000</f>
        <v>0</v>
      </c>
      <c r="I157" s="229">
        <f>+SIMS!$R160/1000</f>
        <v>0</v>
      </c>
      <c r="J157" s="229">
        <f>+SIMS!$R162/1000</f>
        <v>0</v>
      </c>
      <c r="K157" s="229"/>
      <c r="L157" s="229"/>
      <c r="M157" s="229"/>
      <c r="N157" s="229"/>
      <c r="O157" s="162"/>
      <c r="P157" s="230">
        <f>SIMS!R166/1000</f>
        <v>4.2626054433439879</v>
      </c>
    </row>
    <row r="158" spans="1:18" ht="15" customHeight="1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2"/>
      <c r="P158" s="211"/>
    </row>
    <row r="159" spans="1:18" ht="15" hidden="1" customHeight="1">
      <c r="A159" s="445" t="s">
        <v>14</v>
      </c>
      <c r="B159" s="433"/>
      <c r="C159" s="433"/>
      <c r="D159" s="433"/>
      <c r="E159" s="433"/>
      <c r="F159" s="433"/>
      <c r="G159" s="433"/>
      <c r="H159" s="433"/>
      <c r="I159" s="433"/>
      <c r="J159" s="433"/>
      <c r="K159" s="294"/>
      <c r="L159" s="433"/>
      <c r="M159" s="433"/>
      <c r="N159" s="433"/>
      <c r="O159" s="437" t="s">
        <v>8</v>
      </c>
      <c r="P159" s="438"/>
    </row>
    <row r="160" spans="1:18" ht="15" hidden="1" customHeight="1">
      <c r="A160" s="446"/>
      <c r="B160" s="434"/>
      <c r="C160" s="434"/>
      <c r="D160" s="434"/>
      <c r="E160" s="434"/>
      <c r="F160" s="434"/>
      <c r="G160" s="434"/>
      <c r="H160" s="434"/>
      <c r="I160" s="434"/>
      <c r="J160" s="434"/>
      <c r="K160" s="295"/>
      <c r="L160" s="434"/>
      <c r="M160" s="434"/>
      <c r="N160" s="434"/>
      <c r="O160" s="158" t="s">
        <v>21</v>
      </c>
      <c r="P160" s="209" t="s">
        <v>22</v>
      </c>
    </row>
    <row r="161" spans="1:18" ht="15" hidden="1" customHeight="1">
      <c r="A161" s="159" t="s">
        <v>89</v>
      </c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160"/>
      <c r="P161" s="210"/>
      <c r="R161" s="15"/>
    </row>
    <row r="162" spans="1:18" ht="15" hidden="1" customHeight="1" thickBot="1">
      <c r="A162" s="161" t="s">
        <v>72</v>
      </c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162"/>
      <c r="P162" s="230"/>
    </row>
    <row r="163" spans="1:18" s="1" customFormat="1" ht="15" hidden="1" customHeight="1">
      <c r="A163" s="163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5"/>
      <c r="P163" s="213"/>
    </row>
    <row r="164" spans="1:18" ht="15" hidden="1" customHeight="1" thickBot="1">
      <c r="A164" s="155"/>
      <c r="B164" s="243" t="s">
        <v>162</v>
      </c>
      <c r="C164" s="243" t="s">
        <v>98</v>
      </c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7"/>
      <c r="P164" s="211"/>
    </row>
    <row r="165" spans="1:18" ht="15" hidden="1" customHeight="1">
      <c r="A165" s="445" t="s">
        <v>14</v>
      </c>
      <c r="B165" s="433" t="str">
        <f>+PETROSEA!$C215</f>
        <v>K0152 (EX2600)</v>
      </c>
      <c r="C165" s="433" t="str">
        <f>+PETROSEA!$C217</f>
        <v>K0153 (EX2500)</v>
      </c>
      <c r="D165" s="433" t="str">
        <f>+PETROSEA!$C219</f>
        <v>K0214 (PC2000)</v>
      </c>
      <c r="E165" s="433"/>
      <c r="F165" s="433"/>
      <c r="G165" s="433"/>
      <c r="H165" s="433"/>
      <c r="I165" s="433"/>
      <c r="J165" s="433"/>
      <c r="K165" s="294"/>
      <c r="L165" s="433"/>
      <c r="M165" s="433"/>
      <c r="N165" s="433"/>
      <c r="O165" s="437" t="s">
        <v>8</v>
      </c>
      <c r="P165" s="438"/>
    </row>
    <row r="166" spans="1:18" ht="15" hidden="1" customHeight="1">
      <c r="A166" s="446"/>
      <c r="B166" s="434"/>
      <c r="C166" s="434"/>
      <c r="D166" s="434"/>
      <c r="E166" s="434"/>
      <c r="F166" s="434"/>
      <c r="G166" s="434"/>
      <c r="H166" s="434"/>
      <c r="I166" s="434"/>
      <c r="J166" s="434"/>
      <c r="K166" s="295"/>
      <c r="L166" s="434"/>
      <c r="M166" s="434"/>
      <c r="N166" s="434"/>
      <c r="O166" s="158" t="s">
        <v>21</v>
      </c>
      <c r="P166" s="209" t="s">
        <v>22</v>
      </c>
    </row>
    <row r="167" spans="1:18" ht="15" hidden="1" customHeight="1">
      <c r="A167" s="159" t="s">
        <v>106</v>
      </c>
      <c r="B167" s="228">
        <f>+PETROSEA!$Q215/1000</f>
        <v>0</v>
      </c>
      <c r="C167" s="228">
        <f>+PETROSEA!$Q217/1000</f>
        <v>0</v>
      </c>
      <c r="D167" s="228">
        <f>+PETROSEA!$Q219/1000</f>
        <v>0</v>
      </c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160">
        <f>SUM(B167:N167)</f>
        <v>0</v>
      </c>
      <c r="P167" s="210"/>
    </row>
    <row r="168" spans="1:18" ht="15" hidden="1" customHeight="1" thickBot="1">
      <c r="A168" s="161" t="s">
        <v>107</v>
      </c>
      <c r="B168" s="229">
        <f>+PETROSEA!$R216/1000</f>
        <v>0</v>
      </c>
      <c r="C168" s="229">
        <f>+PETROSEA!$R218/1000</f>
        <v>0</v>
      </c>
      <c r="D168" s="229">
        <f>+PETROSEA!$R220/1000</f>
        <v>0</v>
      </c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162"/>
      <c r="P168" s="230">
        <f>+PETROSEA!R226/1000</f>
        <v>0</v>
      </c>
    </row>
    <row r="169" spans="1:18" s="1" customFormat="1" ht="15" hidden="1" customHeight="1">
      <c r="A169" s="163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5"/>
      <c r="P169" s="213"/>
    </row>
    <row r="170" spans="1:18" ht="15" hidden="1" customHeight="1" thickBot="1">
      <c r="A170" s="155"/>
      <c r="B170" s="243"/>
      <c r="C170" s="243" t="s">
        <v>99</v>
      </c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7"/>
      <c r="P170" s="211"/>
    </row>
    <row r="171" spans="1:18" ht="15" hidden="1" customHeight="1">
      <c r="A171" s="445" t="s">
        <v>14</v>
      </c>
      <c r="B171" s="433" t="str">
        <f>+PETROSEA!$C227</f>
        <v>K0154 (EX2600)</v>
      </c>
      <c r="C171" s="433" t="str">
        <f>+PETROSEA!$C229</f>
        <v>K0164 (EX2600)</v>
      </c>
      <c r="D171" s="433" t="str">
        <f>+PETROSEA!$C231</f>
        <v>K0208 (PC2000)</v>
      </c>
      <c r="E171" s="433" t="str">
        <f>+PETROSEA!$C233</f>
        <v>K0217 (EX2600)</v>
      </c>
      <c r="F171" s="433"/>
      <c r="G171" s="433"/>
      <c r="H171" s="433"/>
      <c r="I171" s="433"/>
      <c r="J171" s="433"/>
      <c r="K171" s="294"/>
      <c r="L171" s="433"/>
      <c r="M171" s="433"/>
      <c r="N171" s="433"/>
      <c r="O171" s="437" t="s">
        <v>8</v>
      </c>
      <c r="P171" s="438"/>
    </row>
    <row r="172" spans="1:18" ht="15" hidden="1" customHeight="1">
      <c r="A172" s="446"/>
      <c r="B172" s="434"/>
      <c r="C172" s="434"/>
      <c r="D172" s="434"/>
      <c r="E172" s="434"/>
      <c r="F172" s="434"/>
      <c r="G172" s="434"/>
      <c r="H172" s="434"/>
      <c r="I172" s="434"/>
      <c r="J172" s="434"/>
      <c r="K172" s="295"/>
      <c r="L172" s="434"/>
      <c r="M172" s="434"/>
      <c r="N172" s="434"/>
      <c r="O172" s="158" t="s">
        <v>21</v>
      </c>
      <c r="P172" s="209" t="s">
        <v>22</v>
      </c>
    </row>
    <row r="173" spans="1:18" ht="15" hidden="1" customHeight="1">
      <c r="A173" s="159" t="s">
        <v>106</v>
      </c>
      <c r="B173" s="228">
        <f>+PETROSEA!$Q227/1000</f>
        <v>0</v>
      </c>
      <c r="C173" s="228">
        <f>+PETROSEA!$Q229/1000</f>
        <v>0</v>
      </c>
      <c r="D173" s="228">
        <f>+PETROSEA!$Q231/1000</f>
        <v>0</v>
      </c>
      <c r="E173" s="228">
        <f>+PETROSEA!$Q233/1000</f>
        <v>0</v>
      </c>
      <c r="F173" s="228"/>
      <c r="G173" s="228"/>
      <c r="H173" s="228"/>
      <c r="I173" s="228"/>
      <c r="J173" s="228"/>
      <c r="K173" s="228"/>
      <c r="L173" s="228"/>
      <c r="M173" s="228"/>
      <c r="N173" s="228"/>
      <c r="O173" s="160">
        <f>SUM(B173:N173)</f>
        <v>0</v>
      </c>
      <c r="P173" s="210"/>
    </row>
    <row r="174" spans="1:18" ht="15" hidden="1" customHeight="1" thickBot="1">
      <c r="A174" s="161" t="s">
        <v>107</v>
      </c>
      <c r="B174" s="229">
        <f>+PETROSEA!$R228/1000</f>
        <v>0</v>
      </c>
      <c r="C174" s="229">
        <f>+PETROSEA!$R230/1000</f>
        <v>0</v>
      </c>
      <c r="D174" s="229">
        <f>+PETROSEA!$R232/1000</f>
        <v>0</v>
      </c>
      <c r="E174" s="229">
        <f>+PETROSEA!$R234/1000</f>
        <v>0</v>
      </c>
      <c r="F174" s="229"/>
      <c r="G174" s="229"/>
      <c r="H174" s="229"/>
      <c r="I174" s="229"/>
      <c r="J174" s="229"/>
      <c r="K174" s="229"/>
      <c r="L174" s="229"/>
      <c r="M174" s="229"/>
      <c r="N174" s="229"/>
      <c r="O174" s="162"/>
      <c r="P174" s="230">
        <f>+PETROSEA!R256/1000</f>
        <v>0</v>
      </c>
    </row>
    <row r="175" spans="1:18" s="1" customFormat="1" ht="15" hidden="1" customHeight="1">
      <c r="A175" s="163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5"/>
      <c r="P175" s="213"/>
    </row>
    <row r="176" spans="1:18" ht="15" customHeight="1" thickBot="1">
      <c r="A176" s="155"/>
      <c r="B176" s="243" t="s">
        <v>162</v>
      </c>
      <c r="C176" s="243" t="s">
        <v>146</v>
      </c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7"/>
      <c r="P176" s="211"/>
    </row>
    <row r="177" spans="1:16" ht="15" customHeight="1">
      <c r="A177" s="445" t="s">
        <v>14</v>
      </c>
      <c r="B177" s="433" t="str">
        <f>+PETROSEA!$C257</f>
        <v>K0138(EX984)</v>
      </c>
      <c r="C177" s="433" t="str">
        <f>+PETROSEA!$C263</f>
        <v>K0154 (R9350)</v>
      </c>
      <c r="D177" s="433" t="str">
        <f>+PETROSEA!$C265</f>
        <v>K0161 (R9350)</v>
      </c>
      <c r="E177" s="433" t="str">
        <f>+PETROSEA!$C267</f>
        <v>K0162 (R9350)</v>
      </c>
      <c r="F177" s="433" t="str">
        <f>+PETROSEA!$C269</f>
        <v>K0163 (R9350)</v>
      </c>
      <c r="G177" s="433" t="str">
        <f>+PETROSEA!$C271</f>
        <v>K0164 (EX2600)</v>
      </c>
      <c r="H177" s="433" t="str">
        <f>+PETROSEA!$C273</f>
        <v>K0165 (EX2600)</v>
      </c>
      <c r="I177" s="433" t="str">
        <f>+PETROSEA!$C275</f>
        <v>K0166 (EX9350)</v>
      </c>
      <c r="J177" s="433" t="str">
        <f>+PETROSEA!$C277</f>
        <v>K0167 (R9350)</v>
      </c>
      <c r="K177" s="433" t="str">
        <f>+PETROSEA!$C279</f>
        <v>K0178 (EX2600)</v>
      </c>
      <c r="L177" s="433" t="str">
        <f>+PETROSEA!$C281</f>
        <v>K0193 (EX2600)</v>
      </c>
      <c r="M177" s="433" t="str">
        <f>+PETROSEA!$C283</f>
        <v>K0208 (PC2000)</v>
      </c>
      <c r="N177" s="433"/>
      <c r="O177" s="437" t="s">
        <v>8</v>
      </c>
      <c r="P177" s="438"/>
    </row>
    <row r="178" spans="1:16" ht="15" customHeight="1">
      <c r="A178" s="446"/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158" t="s">
        <v>21</v>
      </c>
      <c r="P178" s="209" t="s">
        <v>22</v>
      </c>
    </row>
    <row r="179" spans="1:16" ht="15" customHeight="1">
      <c r="A179" s="159" t="s">
        <v>106</v>
      </c>
      <c r="B179" s="228">
        <f>+PETROSEA!$Q257/1000</f>
        <v>56.32</v>
      </c>
      <c r="C179" s="228">
        <f>+PETROSEA!$Q263/1000</f>
        <v>186.96</v>
      </c>
      <c r="D179" s="228">
        <f>+PETROSEA!$Q265/1000</f>
        <v>254.92</v>
      </c>
      <c r="E179" s="228">
        <f>+PETROSEA!$Q267/1000</f>
        <v>357.8</v>
      </c>
      <c r="F179" s="228">
        <f>+PETROSEA!$Q269/1000</f>
        <v>290.95999999999998</v>
      </c>
      <c r="G179" s="228">
        <f>+PETROSEA!$Q271/1000</f>
        <v>183.6</v>
      </c>
      <c r="H179" s="228">
        <f>+PETROSEA!$Q273/1000</f>
        <v>0</v>
      </c>
      <c r="I179" s="228">
        <f>+PETROSEA!$Q275/1000</f>
        <v>220.2</v>
      </c>
      <c r="J179" s="228">
        <f>+PETROSEA!$Q277/1000</f>
        <v>249.76</v>
      </c>
      <c r="K179" s="228">
        <f>+PETROSEA!$Q279/1000</f>
        <v>209.8</v>
      </c>
      <c r="L179" s="304">
        <f>+PETROSEA!$Q281/1000</f>
        <v>88.4</v>
      </c>
      <c r="M179" s="304">
        <f>+PETROSEA!$Q283/1000</f>
        <v>140.44</v>
      </c>
      <c r="N179" s="228"/>
      <c r="O179" s="160"/>
      <c r="P179" s="210"/>
    </row>
    <row r="180" spans="1:16" ht="15" customHeight="1" thickBot="1">
      <c r="A180" s="161" t="s">
        <v>107</v>
      </c>
      <c r="B180" s="229">
        <f>+PETROSEA!R258/1000</f>
        <v>5.8690663423295453</v>
      </c>
      <c r="C180" s="229">
        <f>+PETROSEA!R264/1000</f>
        <v>5.0372126957637997</v>
      </c>
      <c r="D180" s="229">
        <f>+PETROSEA!R266/1000</f>
        <v>2.437920873999686</v>
      </c>
      <c r="E180" s="229">
        <f>+PETROSEA!$R268/1000</f>
        <v>1.9511083577417556</v>
      </c>
      <c r="F180" s="229">
        <f>+PETROSEA!$R270/1000</f>
        <v>2.8963730244707175</v>
      </c>
      <c r="G180" s="229">
        <f>+PETROSEA!$R272/1000</f>
        <v>4.0472479477124184</v>
      </c>
      <c r="H180" s="229">
        <f>+PETROSEA!$R274/1000</f>
        <v>0</v>
      </c>
      <c r="I180" s="229">
        <f>+PETROSEA!$R276/1000</f>
        <v>4.2642990263396916</v>
      </c>
      <c r="J180" s="229">
        <f>+PETROSEA!$R278/1000</f>
        <v>2.818738465727098</v>
      </c>
      <c r="K180" s="229">
        <f>+PETROSEA!$R280/1000</f>
        <v>4.1719067855100098</v>
      </c>
      <c r="L180" s="303">
        <f>+PETROSEA!$R282/1000</f>
        <v>5.11069365158371</v>
      </c>
      <c r="M180" s="303">
        <f>+PETROSEA!$R284/1000</f>
        <v>3.7754763571632015</v>
      </c>
      <c r="N180" s="229"/>
      <c r="O180" s="162"/>
      <c r="P180" s="230"/>
    </row>
    <row r="181" spans="1:16" s="1" customFormat="1" ht="15" customHeight="1" thickBot="1">
      <c r="A181" s="163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5"/>
      <c r="P181" s="213"/>
    </row>
    <row r="182" spans="1:16" ht="15" customHeight="1">
      <c r="A182" s="445" t="s">
        <v>14</v>
      </c>
      <c r="B182" s="433" t="str">
        <f>+PETROSEA!$C285</f>
        <v>K0209 (EX2600)</v>
      </c>
      <c r="C182" s="433" t="str">
        <f>+PETROSEA!$C287</f>
        <v>K0210 (EX2600)</v>
      </c>
      <c r="D182" s="433" t="str">
        <f>+PETROSEA!$C289</f>
        <v>K0214 (EXC2000)</v>
      </c>
      <c r="E182" s="433" t="str">
        <f>+PETROSEA!$C291</f>
        <v>K0216 (EXC2600</v>
      </c>
      <c r="F182" s="435" t="str">
        <f>+PETROSEA!$C259</f>
        <v>K0152(EX2600)</v>
      </c>
      <c r="G182" s="435" t="str">
        <f>+PETROSEA!$C261</f>
        <v>K0153 (R9350)</v>
      </c>
      <c r="H182" s="435" t="str">
        <f>+PETROSEA!$C$293</f>
        <v>K0217 (EXC2600</v>
      </c>
      <c r="I182" s="435" t="str">
        <f>+PETROSEA!$C$295</f>
        <v xml:space="preserve">E 01 </v>
      </c>
      <c r="J182" s="435" t="str">
        <f>+PETROSEA!$C$297</f>
        <v>E 02</v>
      </c>
      <c r="K182" s="435" t="str">
        <f>+PETROSEA!$C$299</f>
        <v>E 03</v>
      </c>
      <c r="L182" s="433"/>
      <c r="M182" s="433"/>
      <c r="N182" s="433"/>
      <c r="O182" s="437" t="s">
        <v>8</v>
      </c>
      <c r="P182" s="438"/>
    </row>
    <row r="183" spans="1:16" ht="15" customHeight="1">
      <c r="A183" s="446"/>
      <c r="B183" s="434"/>
      <c r="C183" s="434"/>
      <c r="D183" s="434"/>
      <c r="E183" s="434"/>
      <c r="F183" s="436"/>
      <c r="G183" s="436"/>
      <c r="H183" s="436"/>
      <c r="I183" s="436"/>
      <c r="J183" s="436"/>
      <c r="K183" s="436"/>
      <c r="L183" s="434"/>
      <c r="M183" s="434"/>
      <c r="N183" s="434"/>
      <c r="O183" s="158" t="s">
        <v>21</v>
      </c>
      <c r="P183" s="209" t="s">
        <v>22</v>
      </c>
    </row>
    <row r="184" spans="1:16" ht="15" customHeight="1">
      <c r="A184" s="159" t="s">
        <v>106</v>
      </c>
      <c r="B184" s="228">
        <f>+PETROSEA!$Q285/1000</f>
        <v>269.08</v>
      </c>
      <c r="C184" s="228">
        <f>+PETROSEA!$Q287/1000</f>
        <v>260.76</v>
      </c>
      <c r="D184" s="228">
        <f>+PETROSEA!$Q289/1000</f>
        <v>96.92</v>
      </c>
      <c r="E184" s="228">
        <f>+PETROSEA!$Q291/1000</f>
        <v>270.92</v>
      </c>
      <c r="F184" s="304">
        <f>+PETROSEA!$Q259/1000</f>
        <v>173.36</v>
      </c>
      <c r="G184" s="304">
        <f>+PETROSEA!$Q261/1000</f>
        <v>159.36000000000001</v>
      </c>
      <c r="H184" s="304">
        <f>+PETROSEA!$Q$293/1000</f>
        <v>155.72</v>
      </c>
      <c r="I184" s="304">
        <f>+PETROSEA!$Q$295/1000</f>
        <v>0</v>
      </c>
      <c r="J184" s="304">
        <f>+PETROSEA!$Q$297/1000</f>
        <v>0</v>
      </c>
      <c r="K184" s="304">
        <f>+PETROSEA!$Q$299/1000</f>
        <v>46.844300000000004</v>
      </c>
      <c r="L184" s="228"/>
      <c r="M184" s="228"/>
      <c r="N184" s="228"/>
      <c r="O184" s="160">
        <f>PETROSEA!Q301/1000</f>
        <v>3672.1243000000004</v>
      </c>
      <c r="P184" s="210"/>
    </row>
    <row r="185" spans="1:16" ht="15" customHeight="1" thickBot="1">
      <c r="A185" s="161" t="s">
        <v>107</v>
      </c>
      <c r="B185" s="229">
        <f>+PETROSEA!$R286/1000</f>
        <v>2.2722789757692876</v>
      </c>
      <c r="C185" s="229">
        <f>+PETROSEA!$R288/1000</f>
        <v>2.3240877358490564</v>
      </c>
      <c r="D185" s="229">
        <f>+PETROSEA!$R290/1000</f>
        <v>5.1485315765579855</v>
      </c>
      <c r="E185" s="229">
        <f>+PETROSEA!$R292/1000</f>
        <v>2.8338907515133616</v>
      </c>
      <c r="F185" s="303">
        <f>+PETROSEA!R260/1000</f>
        <v>5.0285801684356253</v>
      </c>
      <c r="G185" s="303">
        <f>+PETROSEA!R262/1000</f>
        <v>5.0912661244979915</v>
      </c>
      <c r="H185" s="303">
        <f>+PETROSEA!$R$294/1000</f>
        <v>5.8237960133573079</v>
      </c>
      <c r="I185" s="303">
        <f>+PETROSEA!$R$296/1000</f>
        <v>0</v>
      </c>
      <c r="J185" s="303">
        <f>+PETROSEA!$R$298/1000</f>
        <v>0</v>
      </c>
      <c r="K185" s="303">
        <f>+PETROSEA!$R$300/1000</f>
        <v>1.32605438766296</v>
      </c>
      <c r="L185" s="229"/>
      <c r="M185" s="229"/>
      <c r="N185" s="229"/>
      <c r="O185" s="162"/>
      <c r="P185" s="230">
        <f>PETROSEA!R302/1000</f>
        <v>3.4896094467041863</v>
      </c>
    </row>
    <row r="186" spans="1:16" ht="15" customHeight="1">
      <c r="A186" s="163"/>
      <c r="B186" s="366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165"/>
      <c r="P186" s="367"/>
    </row>
    <row r="187" spans="1:16" ht="15" customHeight="1" thickBot="1">
      <c r="A187" s="155"/>
      <c r="B187" s="243"/>
      <c r="C187" s="243" t="s">
        <v>190</v>
      </c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7"/>
      <c r="P187" s="211"/>
    </row>
    <row r="188" spans="1:16" ht="15" customHeight="1">
      <c r="A188" s="445" t="s">
        <v>14</v>
      </c>
      <c r="B188" s="433" t="str">
        <f>+PETROSEA!$C303</f>
        <v>K0152 (EX2600)</v>
      </c>
      <c r="C188" s="433" t="str">
        <f>PETROSEA!C305</f>
        <v>K0153 (EX2500)</v>
      </c>
      <c r="D188" s="433" t="str">
        <f>PETROSEA!C307</f>
        <v>K0138 (EX984)</v>
      </c>
      <c r="E188" s="433" t="str">
        <f>PETROSEA!C309</f>
        <v>K0217 (EX2600)</v>
      </c>
      <c r="F188" s="433">
        <f>PETROSEA!C311</f>
        <v>0</v>
      </c>
      <c r="G188" s="433"/>
      <c r="H188" s="433"/>
      <c r="I188" s="433"/>
      <c r="J188" s="433"/>
      <c r="K188" s="364"/>
      <c r="L188" s="433"/>
      <c r="M188" s="433"/>
      <c r="N188" s="433"/>
      <c r="O188" s="437" t="s">
        <v>8</v>
      </c>
      <c r="P188" s="438"/>
    </row>
    <row r="189" spans="1:16" ht="15" customHeight="1">
      <c r="A189" s="446"/>
      <c r="B189" s="434"/>
      <c r="C189" s="434"/>
      <c r="D189" s="434"/>
      <c r="E189" s="434"/>
      <c r="F189" s="434"/>
      <c r="G189" s="434"/>
      <c r="H189" s="434"/>
      <c r="I189" s="434"/>
      <c r="J189" s="434"/>
      <c r="K189" s="365"/>
      <c r="L189" s="434"/>
      <c r="M189" s="434"/>
      <c r="N189" s="434"/>
      <c r="O189" s="158" t="s">
        <v>21</v>
      </c>
      <c r="P189" s="209" t="s">
        <v>22</v>
      </c>
    </row>
    <row r="190" spans="1:16" ht="15" customHeight="1">
      <c r="A190" s="159" t="s">
        <v>106</v>
      </c>
      <c r="B190" s="304">
        <f>+PETROSEA!$Q303/1000</f>
        <v>0</v>
      </c>
      <c r="C190" s="304">
        <f>PETROSEA!Q305/1000</f>
        <v>0</v>
      </c>
      <c r="D190" s="304">
        <f>PETROSEA!Q307/1000</f>
        <v>0</v>
      </c>
      <c r="E190" s="304">
        <f>PETROSEA!Q309/1000</f>
        <v>0</v>
      </c>
      <c r="F190" s="304">
        <f>PETROSEA!Q311/1000</f>
        <v>0</v>
      </c>
      <c r="G190" s="304"/>
      <c r="H190" s="304"/>
      <c r="I190" s="304"/>
      <c r="J190" s="304"/>
      <c r="K190" s="304"/>
      <c r="L190" s="304"/>
      <c r="M190" s="304"/>
      <c r="N190" s="304"/>
      <c r="O190" s="160">
        <f>PETROSEA!Q313/1000</f>
        <v>0</v>
      </c>
      <c r="P190" s="210"/>
    </row>
    <row r="191" spans="1:16" ht="15" customHeight="1" thickBot="1">
      <c r="A191" s="161" t="s">
        <v>107</v>
      </c>
      <c r="B191" s="303">
        <f>+PETROSEA!$R304/1000</f>
        <v>0</v>
      </c>
      <c r="C191" s="303">
        <f>PETROSEA!R306/1000</f>
        <v>0</v>
      </c>
      <c r="D191" s="303">
        <f>PETROSEA!R308/1000</f>
        <v>0</v>
      </c>
      <c r="E191" s="303">
        <f>PETROSEA!R310/1000</f>
        <v>0</v>
      </c>
      <c r="F191" s="303">
        <f>PETROSEA!R312/1000</f>
        <v>0</v>
      </c>
      <c r="G191" s="303"/>
      <c r="H191" s="303"/>
      <c r="I191" s="303"/>
      <c r="J191" s="303"/>
      <c r="K191" s="303"/>
      <c r="L191" s="303"/>
      <c r="M191" s="303"/>
      <c r="N191" s="303"/>
      <c r="O191" s="162"/>
      <c r="P191" s="230">
        <f>PETROSEA!R314/1000</f>
        <v>0</v>
      </c>
    </row>
    <row r="192" spans="1:16" s="1" customFormat="1" ht="15" customHeight="1">
      <c r="A192" s="163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5"/>
      <c r="P192" s="213"/>
    </row>
    <row r="193" spans="1:16" ht="15" hidden="1" customHeight="1">
      <c r="A193" s="155"/>
      <c r="B193" s="243"/>
      <c r="C193" s="243" t="s">
        <v>223</v>
      </c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7"/>
      <c r="P193" s="211"/>
    </row>
    <row r="194" spans="1:16" ht="15" hidden="1" customHeight="1">
      <c r="A194" s="445" t="s">
        <v>14</v>
      </c>
      <c r="B194" s="433"/>
      <c r="C194" s="433"/>
      <c r="D194" s="433"/>
      <c r="E194" s="433"/>
      <c r="F194" s="433"/>
      <c r="G194" s="433"/>
      <c r="H194" s="433"/>
      <c r="I194" s="433"/>
      <c r="J194" s="433"/>
      <c r="K194" s="385"/>
      <c r="L194" s="433"/>
      <c r="M194" s="433"/>
      <c r="N194" s="433"/>
      <c r="O194" s="437" t="s">
        <v>8</v>
      </c>
      <c r="P194" s="438"/>
    </row>
    <row r="195" spans="1:16" ht="15" hidden="1" customHeight="1">
      <c r="A195" s="446"/>
      <c r="B195" s="434"/>
      <c r="C195" s="434"/>
      <c r="D195" s="434"/>
      <c r="E195" s="434"/>
      <c r="F195" s="434"/>
      <c r="G195" s="434"/>
      <c r="H195" s="434"/>
      <c r="I195" s="434"/>
      <c r="J195" s="434"/>
      <c r="K195" s="386"/>
      <c r="L195" s="434"/>
      <c r="M195" s="434"/>
      <c r="N195" s="434"/>
      <c r="O195" s="158" t="s">
        <v>21</v>
      </c>
      <c r="P195" s="209" t="s">
        <v>22</v>
      </c>
    </row>
    <row r="196" spans="1:16" ht="15" hidden="1" customHeight="1">
      <c r="A196" s="159" t="s">
        <v>106</v>
      </c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160"/>
      <c r="P196" s="210"/>
    </row>
    <row r="197" spans="1:16" ht="15" hidden="1" customHeight="1" thickBot="1">
      <c r="A197" s="161" t="s">
        <v>107</v>
      </c>
      <c r="B197" s="303"/>
      <c r="C197" s="303"/>
      <c r="D197" s="303"/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162"/>
      <c r="P197" s="230"/>
    </row>
    <row r="198" spans="1:16" s="1" customFormat="1" ht="15" customHeight="1">
      <c r="A198" s="163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5"/>
      <c r="P198" s="213"/>
    </row>
    <row r="199" spans="1:16" ht="15" customHeight="1" thickBot="1">
      <c r="A199" s="155"/>
      <c r="B199" s="243" t="s">
        <v>163</v>
      </c>
      <c r="C199" s="243" t="s">
        <v>91</v>
      </c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7"/>
      <c r="P199" s="211"/>
    </row>
    <row r="200" spans="1:16" ht="15" customHeight="1">
      <c r="A200" s="445" t="s">
        <v>14</v>
      </c>
      <c r="B200" s="433" t="str">
        <f>+BIMA!$C109</f>
        <v>EX-S 02</v>
      </c>
      <c r="C200" s="433" t="str">
        <f>+BIMA!$C113</f>
        <v>EX-S 29</v>
      </c>
      <c r="D200" s="433" t="str">
        <f>+BIMA!$C115</f>
        <v>EX-S 30</v>
      </c>
      <c r="E200" s="433" t="str">
        <f>+BIMA!$C117</f>
        <v>EX-S 31</v>
      </c>
      <c r="F200" s="433" t="str">
        <f>+BIMA!$C119</f>
        <v>EX-S 35</v>
      </c>
      <c r="G200" s="433" t="str">
        <f>+BIMA!$C121</f>
        <v>EX-S 36</v>
      </c>
      <c r="H200" s="433" t="str">
        <f>+BIMA!$C123</f>
        <v>EX-S 37</v>
      </c>
      <c r="I200" s="433" t="str">
        <f>+BIMA!$C125</f>
        <v>EX-S 39</v>
      </c>
      <c r="J200" s="433" t="str">
        <f>+BIMA!$C127</f>
        <v>EX-S 40</v>
      </c>
      <c r="K200" s="433" t="str">
        <f>+BIMA!$C129</f>
        <v>EX-S 43</v>
      </c>
      <c r="L200" s="433" t="str">
        <f>+BIMA!$C131</f>
        <v>EX-S.44</v>
      </c>
      <c r="M200" s="433" t="str">
        <f>+BIMA!$C133</f>
        <v>EX-S 45</v>
      </c>
      <c r="N200" s="433" t="str">
        <f>+BIMA!$C137</f>
        <v>EX-S 47</v>
      </c>
      <c r="O200" s="437" t="s">
        <v>8</v>
      </c>
      <c r="P200" s="438"/>
    </row>
    <row r="201" spans="1:16" ht="15" customHeight="1">
      <c r="A201" s="446"/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158" t="s">
        <v>21</v>
      </c>
      <c r="P201" s="209" t="s">
        <v>22</v>
      </c>
    </row>
    <row r="202" spans="1:16" ht="15" customHeight="1">
      <c r="A202" s="159" t="s">
        <v>106</v>
      </c>
      <c r="B202" s="228">
        <f>+BIMA!$Q109/1000</f>
        <v>11.798999999999999</v>
      </c>
      <c r="C202" s="228">
        <f>+BIMA!$Q113/1000</f>
        <v>55.122</v>
      </c>
      <c r="D202" s="228">
        <f>+BIMA!$Q115/1000</f>
        <v>71.8215</v>
      </c>
      <c r="E202" s="228">
        <f>+BIMA!$Q117/1000</f>
        <v>2.9264999999999999</v>
      </c>
      <c r="F202" s="228">
        <f>+BIMA!$Q119/1000</f>
        <v>57.655500000000004</v>
      </c>
      <c r="G202" s="228">
        <f>+BIMA!$Q121/1000</f>
        <v>77.4315</v>
      </c>
      <c r="H202" s="228">
        <f>+BIMA!$Q123/1000</f>
        <v>0</v>
      </c>
      <c r="I202" s="228">
        <f>+BIMA!$Q125/1000</f>
        <v>71.397000000000006</v>
      </c>
      <c r="J202" s="228">
        <f>+BIMA!$Q127/1000</f>
        <v>2.3384999999999998</v>
      </c>
      <c r="K202" s="228">
        <f>+BIMA!$Q129/1000</f>
        <v>0</v>
      </c>
      <c r="L202" s="228">
        <f>+BIMA!$Q131/1000</f>
        <v>18.733499999999999</v>
      </c>
      <c r="M202" s="228">
        <f>+BIMA!$Q133/1000</f>
        <v>52.689</v>
      </c>
      <c r="N202" s="228">
        <f>+BIMA!$Q137/1000</f>
        <v>0</v>
      </c>
      <c r="O202" s="160"/>
      <c r="P202" s="210"/>
    </row>
    <row r="203" spans="1:16" ht="15" customHeight="1" thickBot="1">
      <c r="A203" s="161" t="s">
        <v>107</v>
      </c>
      <c r="B203" s="229">
        <f>+BIMA!$R110/1000</f>
        <v>0.7572436867531146</v>
      </c>
      <c r="C203" s="229">
        <f>+BIMA!$R114/1000</f>
        <v>0.87336324888429306</v>
      </c>
      <c r="D203" s="229">
        <f>+BIMA!$R116/1000</f>
        <v>1.6443468954282492</v>
      </c>
      <c r="E203" s="229">
        <f>+BIMA!$R118/1000</f>
        <v>1</v>
      </c>
      <c r="F203" s="229">
        <f>+BIMA!$R120/1000</f>
        <v>1.5641899365194993</v>
      </c>
      <c r="G203" s="229">
        <f>+BIMA!$R122/1000</f>
        <v>1.5622343553979969</v>
      </c>
      <c r="H203" s="229">
        <f>+BIMA!$R124/1000</f>
        <v>0</v>
      </c>
      <c r="I203" s="229">
        <f>+BIMA!$R126/1000</f>
        <v>1.9956589684440518</v>
      </c>
      <c r="J203" s="229">
        <f>+BIMA!$R128/1000</f>
        <v>1.0474111610006414</v>
      </c>
      <c r="K203" s="229">
        <f>+BIMA!$R130/1000</f>
        <v>0</v>
      </c>
      <c r="L203" s="229">
        <f>+BIMA!$R132/1000</f>
        <v>1.4318062286812394</v>
      </c>
      <c r="M203" s="229">
        <f>+BIMA!$R134/1000</f>
        <v>1.4147953641177475</v>
      </c>
      <c r="N203" s="229">
        <f>+BIMA!$R138/1000</f>
        <v>0</v>
      </c>
      <c r="O203" s="162"/>
      <c r="P203" s="230"/>
    </row>
    <row r="204" spans="1:16" s="1" customFormat="1" ht="15" customHeight="1" thickBot="1">
      <c r="A204" s="163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70"/>
      <c r="P204" s="213"/>
    </row>
    <row r="205" spans="1:16" ht="15" customHeight="1">
      <c r="A205" s="445" t="s">
        <v>14</v>
      </c>
      <c r="B205" s="433" t="str">
        <f>+BIMA!$C139</f>
        <v>EX-S 48</v>
      </c>
      <c r="C205" s="433" t="str">
        <f>+BIMA!$C141</f>
        <v>EX-S 49</v>
      </c>
      <c r="D205" s="433" t="str">
        <f>+BIMA!$C143</f>
        <v>EX-S 50</v>
      </c>
      <c r="E205" s="433" t="str">
        <f>+BIMA!$C145</f>
        <v>EX-S 51</v>
      </c>
      <c r="F205" s="433" t="str">
        <f>+BIMA!$C147</f>
        <v>EX-S 52</v>
      </c>
      <c r="G205" s="433" t="str">
        <f>BIMA!C111</f>
        <v>EX-S 02</v>
      </c>
      <c r="H205" s="433" t="str">
        <f>BIMA!C155</f>
        <v>EX-S 65</v>
      </c>
      <c r="I205" s="433"/>
      <c r="J205" s="433"/>
      <c r="K205" s="294"/>
      <c r="L205" s="433"/>
      <c r="M205" s="433"/>
      <c r="N205" s="433"/>
      <c r="O205" s="437" t="s">
        <v>8</v>
      </c>
      <c r="P205" s="438"/>
    </row>
    <row r="206" spans="1:16" ht="15" customHeight="1">
      <c r="A206" s="446"/>
      <c r="B206" s="434"/>
      <c r="C206" s="434"/>
      <c r="D206" s="434"/>
      <c r="E206" s="434"/>
      <c r="F206" s="434"/>
      <c r="G206" s="434"/>
      <c r="H206" s="434"/>
      <c r="I206" s="434"/>
      <c r="J206" s="434"/>
      <c r="K206" s="295"/>
      <c r="L206" s="434"/>
      <c r="M206" s="434"/>
      <c r="N206" s="434"/>
      <c r="O206" s="158" t="s">
        <v>21</v>
      </c>
      <c r="P206" s="209" t="s">
        <v>22</v>
      </c>
    </row>
    <row r="207" spans="1:16" ht="15" customHeight="1">
      <c r="A207" s="159" t="s">
        <v>106</v>
      </c>
      <c r="B207" s="228">
        <f>+BIMA!$Q139/1000</f>
        <v>40.528500000000001</v>
      </c>
      <c r="C207" s="304">
        <f>+BIMA!$Q141/1000</f>
        <v>62.917499999999997</v>
      </c>
      <c r="D207" s="304">
        <f>+BIMA!$Q143/1000</f>
        <v>0</v>
      </c>
      <c r="E207" s="304">
        <f>+BIMA!$Q145/1000</f>
        <v>0</v>
      </c>
      <c r="F207" s="304">
        <f>+BIMA!$Q147/1000</f>
        <v>69.900000000000006</v>
      </c>
      <c r="G207" s="304">
        <f>+BIMA!$Q111/1000</f>
        <v>58.863</v>
      </c>
      <c r="H207" s="228">
        <f>BIMA!Q155/1000</f>
        <v>26.452500000000001</v>
      </c>
      <c r="I207" s="228"/>
      <c r="J207" s="228"/>
      <c r="K207" s="228"/>
      <c r="L207" s="228"/>
      <c r="M207" s="228"/>
      <c r="N207" s="228"/>
      <c r="O207" s="160">
        <f>BIMA!Q157/1000</f>
        <v>795.30150000000003</v>
      </c>
      <c r="P207" s="210"/>
    </row>
    <row r="208" spans="1:16" ht="15" customHeight="1" thickBot="1">
      <c r="A208" s="161" t="s">
        <v>107</v>
      </c>
      <c r="B208" s="229">
        <f>+BIMA!$R140/1000</f>
        <v>1.7214192205485028</v>
      </c>
      <c r="C208" s="303">
        <f>+BIMA!$R142/1000</f>
        <v>0.82162664560734289</v>
      </c>
      <c r="D208" s="303">
        <f>+BIMA!$R144/1000</f>
        <v>0</v>
      </c>
      <c r="E208" s="303">
        <f>+BIMA!$R146/1000</f>
        <v>0</v>
      </c>
      <c r="F208" s="303">
        <f>+BIMA!$R148/1000</f>
        <v>0.88399597403433472</v>
      </c>
      <c r="G208" s="303">
        <f>+BIMA!$R112/1000</f>
        <v>0.90156908720248718</v>
      </c>
      <c r="H208" s="229">
        <f>BIMA!R156/1000</f>
        <v>1.4890610382761553</v>
      </c>
      <c r="I208" s="229"/>
      <c r="J208" s="229"/>
      <c r="K208" s="229"/>
      <c r="L208" s="229"/>
      <c r="M208" s="229"/>
      <c r="N208" s="229"/>
      <c r="O208" s="162"/>
      <c r="P208" s="230">
        <f>BIMA!R158/1000</f>
        <v>1.3675177086991539</v>
      </c>
    </row>
    <row r="209" spans="1:16" s="1" customFormat="1" ht="15" customHeight="1">
      <c r="A209" s="163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70"/>
      <c r="P209" s="213"/>
    </row>
    <row r="210" spans="1:16" ht="15" hidden="1" customHeight="1" thickBot="1">
      <c r="A210" s="155"/>
      <c r="B210" s="243" t="s">
        <v>164</v>
      </c>
      <c r="C210" s="243" t="s">
        <v>98</v>
      </c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7"/>
      <c r="P210" s="211"/>
    </row>
    <row r="211" spans="1:16" ht="15" hidden="1" customHeight="1">
      <c r="A211" s="445" t="s">
        <v>14</v>
      </c>
      <c r="B211" s="433" t="str">
        <f>+KMI!$C41</f>
        <v>EX-5029</v>
      </c>
      <c r="C211" s="433"/>
      <c r="D211" s="433"/>
      <c r="E211" s="433"/>
      <c r="F211" s="433"/>
      <c r="G211" s="433"/>
      <c r="H211" s="433"/>
      <c r="I211" s="269"/>
      <c r="J211" s="433"/>
      <c r="K211" s="294"/>
      <c r="L211" s="433"/>
      <c r="M211" s="433"/>
      <c r="N211" s="433"/>
      <c r="O211" s="437" t="s">
        <v>8</v>
      </c>
      <c r="P211" s="438"/>
    </row>
    <row r="212" spans="1:16" ht="15" hidden="1" customHeight="1">
      <c r="A212" s="446"/>
      <c r="B212" s="434"/>
      <c r="C212" s="434"/>
      <c r="D212" s="434"/>
      <c r="E212" s="434"/>
      <c r="F212" s="434"/>
      <c r="G212" s="434"/>
      <c r="H212" s="434"/>
      <c r="I212" s="270"/>
      <c r="J212" s="434"/>
      <c r="K212" s="295"/>
      <c r="L212" s="434"/>
      <c r="M212" s="434"/>
      <c r="N212" s="434"/>
      <c r="O212" s="158" t="s">
        <v>21</v>
      </c>
      <c r="P212" s="209" t="s">
        <v>22</v>
      </c>
    </row>
    <row r="213" spans="1:16" ht="15" hidden="1" customHeight="1">
      <c r="A213" s="159" t="s">
        <v>106</v>
      </c>
      <c r="B213" s="228">
        <f>+KMI!$Q41/1000</f>
        <v>0</v>
      </c>
      <c r="C213" s="304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160">
        <f>KMI!Q51/1000</f>
        <v>0</v>
      </c>
      <c r="P213" s="210"/>
    </row>
    <row r="214" spans="1:16" ht="15" hidden="1" customHeight="1" thickBot="1">
      <c r="A214" s="161" t="s">
        <v>107</v>
      </c>
      <c r="B214" s="229">
        <f>+KMI!$R42/1000</f>
        <v>0</v>
      </c>
      <c r="C214" s="303"/>
      <c r="D214" s="229"/>
      <c r="E214" s="229"/>
      <c r="F214" s="229"/>
      <c r="G214" s="229"/>
      <c r="H214" s="229"/>
      <c r="I214" s="229"/>
      <c r="J214" s="229"/>
      <c r="K214" s="229"/>
      <c r="L214" s="229"/>
      <c r="M214" s="229"/>
      <c r="N214" s="229"/>
      <c r="O214" s="162"/>
      <c r="P214" s="230">
        <f>+KMI!$R$52/1000</f>
        <v>0</v>
      </c>
    </row>
    <row r="215" spans="1:16" s="1" customFormat="1" ht="15" customHeight="1">
      <c r="A215" s="163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70"/>
      <c r="P215" s="213"/>
    </row>
    <row r="216" spans="1:16" ht="13.5" thickBot="1">
      <c r="A216" s="155"/>
      <c r="B216" s="243" t="s">
        <v>200</v>
      </c>
      <c r="C216" s="243" t="s">
        <v>198</v>
      </c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7"/>
      <c r="P216" s="211"/>
    </row>
    <row r="217" spans="1:16">
      <c r="A217" s="445" t="s">
        <v>14</v>
      </c>
      <c r="B217" s="433" t="s">
        <v>193</v>
      </c>
      <c r="C217" s="433" t="s">
        <v>194</v>
      </c>
      <c r="D217" s="433" t="s">
        <v>195</v>
      </c>
      <c r="E217" s="433" t="s">
        <v>196</v>
      </c>
      <c r="F217" s="433"/>
      <c r="G217" s="433"/>
      <c r="H217" s="433"/>
      <c r="I217" s="368"/>
      <c r="J217" s="433"/>
      <c r="K217" s="368"/>
      <c r="L217" s="433"/>
      <c r="M217" s="433"/>
      <c r="N217" s="433"/>
      <c r="O217" s="437" t="s">
        <v>8</v>
      </c>
      <c r="P217" s="438"/>
    </row>
    <row r="218" spans="1:16">
      <c r="A218" s="446"/>
      <c r="B218" s="434"/>
      <c r="C218" s="434"/>
      <c r="D218" s="434"/>
      <c r="E218" s="434"/>
      <c r="F218" s="434"/>
      <c r="G218" s="434"/>
      <c r="H218" s="434"/>
      <c r="I218" s="369"/>
      <c r="J218" s="434"/>
      <c r="K218" s="369"/>
      <c r="L218" s="434"/>
      <c r="M218" s="434"/>
      <c r="N218" s="434"/>
      <c r="O218" s="158" t="s">
        <v>21</v>
      </c>
      <c r="P218" s="209" t="s">
        <v>22</v>
      </c>
    </row>
    <row r="219" spans="1:16">
      <c r="A219" s="159" t="s">
        <v>106</v>
      </c>
      <c r="B219" s="304">
        <f>DUM!Q39/1000</f>
        <v>10.153</v>
      </c>
      <c r="C219" s="304">
        <f>DUM!Q41/1000</f>
        <v>72.819999999999993</v>
      </c>
      <c r="D219" s="304">
        <f>DUM!Q43/1000</f>
        <v>66.692999999999998</v>
      </c>
      <c r="E219" s="304">
        <f>DUM!Q45/1000</f>
        <v>73.084000000000003</v>
      </c>
      <c r="F219" s="304"/>
      <c r="G219" s="304"/>
      <c r="H219" s="304"/>
      <c r="I219" s="304"/>
      <c r="J219" s="304"/>
      <c r="K219" s="304"/>
      <c r="L219" s="304"/>
      <c r="M219" s="304"/>
      <c r="N219" s="304"/>
      <c r="O219" s="160">
        <f>DUM!Q51/1000</f>
        <v>222.75</v>
      </c>
      <c r="P219" s="210"/>
    </row>
    <row r="220" spans="1:16" ht="13.5" thickBot="1">
      <c r="A220" s="161" t="s">
        <v>107</v>
      </c>
      <c r="B220" s="303">
        <f>DUM!R40/1000</f>
        <v>2.2089404117009748</v>
      </c>
      <c r="C220" s="303">
        <f>DUM!R42/1000</f>
        <v>2.1578330815709967</v>
      </c>
      <c r="D220" s="303">
        <f>DUM!R44/1000</f>
        <v>2.1158127989444169</v>
      </c>
      <c r="E220" s="303">
        <f>DUM!R46/1000</f>
        <v>1.9761742925948225</v>
      </c>
      <c r="F220" s="303"/>
      <c r="G220" s="303"/>
      <c r="H220" s="303"/>
      <c r="I220" s="303"/>
      <c r="J220" s="303"/>
      <c r="K220" s="303"/>
      <c r="L220" s="303"/>
      <c r="M220" s="303"/>
      <c r="N220" s="303"/>
      <c r="O220" s="162"/>
      <c r="P220" s="230">
        <f>+DUM!$R$52/1000</f>
        <v>2.0879793580246915</v>
      </c>
    </row>
  </sheetData>
  <mergeCells count="406">
    <mergeCell ref="M139:M140"/>
    <mergeCell ref="N139:N140"/>
    <mergeCell ref="O139:P139"/>
    <mergeCell ref="M18:P18"/>
    <mergeCell ref="B31:J31"/>
    <mergeCell ref="L31:O31"/>
    <mergeCell ref="B52:J52"/>
    <mergeCell ref="L52:O52"/>
    <mergeCell ref="O115:P115"/>
    <mergeCell ref="O109:P109"/>
    <mergeCell ref="O121:P121"/>
    <mergeCell ref="A102:P102"/>
    <mergeCell ref="F121:F122"/>
    <mergeCell ref="M109:M110"/>
    <mergeCell ref="N109:N110"/>
    <mergeCell ref="L115:L116"/>
    <mergeCell ref="N115:N116"/>
    <mergeCell ref="J109:J110"/>
    <mergeCell ref="K104:K105"/>
    <mergeCell ref="I115:I116"/>
    <mergeCell ref="M103:N103"/>
    <mergeCell ref="F104:F105"/>
    <mergeCell ref="K200:K201"/>
    <mergeCell ref="I182:I183"/>
    <mergeCell ref="K182:K183"/>
    <mergeCell ref="J159:J160"/>
    <mergeCell ref="I165:I166"/>
    <mergeCell ref="A211:A212"/>
    <mergeCell ref="A205:A206"/>
    <mergeCell ref="B205:B206"/>
    <mergeCell ref="A200:A201"/>
    <mergeCell ref="C211:C212"/>
    <mergeCell ref="B171:B172"/>
    <mergeCell ref="B182:B183"/>
    <mergeCell ref="D182:D183"/>
    <mergeCell ref="I194:I195"/>
    <mergeCell ref="J194:J195"/>
    <mergeCell ref="A182:A183"/>
    <mergeCell ref="C182:C183"/>
    <mergeCell ref="A177:A178"/>
    <mergeCell ref="B177:B178"/>
    <mergeCell ref="A165:A166"/>
    <mergeCell ref="B165:B166"/>
    <mergeCell ref="H182:H183"/>
    <mergeCell ref="G182:G183"/>
    <mergeCell ref="H165:H166"/>
    <mergeCell ref="D171:D172"/>
    <mergeCell ref="C165:C166"/>
    <mergeCell ref="F177:F178"/>
    <mergeCell ref="H177:H178"/>
    <mergeCell ref="G177:G178"/>
    <mergeCell ref="H149:H150"/>
    <mergeCell ref="G149:G150"/>
    <mergeCell ref="I205:I206"/>
    <mergeCell ref="L194:L195"/>
    <mergeCell ref="M194:M195"/>
    <mergeCell ref="E177:E178"/>
    <mergeCell ref="D177:D178"/>
    <mergeCell ref="D211:D212"/>
    <mergeCell ref="O194:P194"/>
    <mergeCell ref="O149:P149"/>
    <mergeCell ref="N159:N160"/>
    <mergeCell ref="O159:P159"/>
    <mergeCell ref="O177:P177"/>
    <mergeCell ref="M171:M172"/>
    <mergeCell ref="I171:I172"/>
    <mergeCell ref="N171:N172"/>
    <mergeCell ref="O171:P171"/>
    <mergeCell ref="M154:M155"/>
    <mergeCell ref="I154:I155"/>
    <mergeCell ref="L154:L155"/>
    <mergeCell ref="O165:P165"/>
    <mergeCell ref="I149:I150"/>
    <mergeCell ref="J149:J150"/>
    <mergeCell ref="N165:N166"/>
    <mergeCell ref="O154:P154"/>
    <mergeCell ref="F182:F183"/>
    <mergeCell ref="D165:D166"/>
    <mergeCell ref="E211:E212"/>
    <mergeCell ref="F211:F212"/>
    <mergeCell ref="G211:G212"/>
    <mergeCell ref="H211:H212"/>
    <mergeCell ref="G205:G206"/>
    <mergeCell ref="H205:H206"/>
    <mergeCell ref="D200:D201"/>
    <mergeCell ref="E205:E206"/>
    <mergeCell ref="F205:F206"/>
    <mergeCell ref="D205:D206"/>
    <mergeCell ref="E200:E201"/>
    <mergeCell ref="F200:F201"/>
    <mergeCell ref="G200:G201"/>
    <mergeCell ref="H200:H201"/>
    <mergeCell ref="H171:H172"/>
    <mergeCell ref="J171:J172"/>
    <mergeCell ref="K149:K150"/>
    <mergeCell ref="A127:A128"/>
    <mergeCell ref="B127:B128"/>
    <mergeCell ref="A149:A150"/>
    <mergeCell ref="B149:B150"/>
    <mergeCell ref="E182:E183"/>
    <mergeCell ref="C177:C178"/>
    <mergeCell ref="C149:C150"/>
    <mergeCell ref="K154:K155"/>
    <mergeCell ref="E154:E155"/>
    <mergeCell ref="C171:C172"/>
    <mergeCell ref="G171:G172"/>
    <mergeCell ref="K177:K178"/>
    <mergeCell ref="I159:I160"/>
    <mergeCell ref="D154:D155"/>
    <mergeCell ref="H159:H160"/>
    <mergeCell ref="H154:H155"/>
    <mergeCell ref="F149:F150"/>
    <mergeCell ref="E171:E172"/>
    <mergeCell ref="E165:E166"/>
    <mergeCell ref="F165:F166"/>
    <mergeCell ref="G165:G166"/>
    <mergeCell ref="A171:A172"/>
    <mergeCell ref="F154:F155"/>
    <mergeCell ref="A20:B23"/>
    <mergeCell ref="A26:B26"/>
    <mergeCell ref="F159:F160"/>
    <mergeCell ref="G159:G160"/>
    <mergeCell ref="C159:C160"/>
    <mergeCell ref="C154:C155"/>
    <mergeCell ref="D159:D160"/>
    <mergeCell ref="E159:E160"/>
    <mergeCell ref="A159:A160"/>
    <mergeCell ref="B159:B160"/>
    <mergeCell ref="A154:A155"/>
    <mergeCell ref="B154:B155"/>
    <mergeCell ref="G154:G155"/>
    <mergeCell ref="F171:F172"/>
    <mergeCell ref="A139:A140"/>
    <mergeCell ref="B139:B140"/>
    <mergeCell ref="C139:C140"/>
    <mergeCell ref="D139:D140"/>
    <mergeCell ref="E139:E140"/>
    <mergeCell ref="F139:F140"/>
    <mergeCell ref="G139:G140"/>
    <mergeCell ref="N211:N212"/>
    <mergeCell ref="O211:P211"/>
    <mergeCell ref="I200:I201"/>
    <mergeCell ref="O205:P205"/>
    <mergeCell ref="N177:N178"/>
    <mergeCell ref="L211:L212"/>
    <mergeCell ref="O182:P182"/>
    <mergeCell ref="J205:J206"/>
    <mergeCell ref="L205:L206"/>
    <mergeCell ref="J211:J212"/>
    <mergeCell ref="M205:M206"/>
    <mergeCell ref="N205:N206"/>
    <mergeCell ref="M177:M178"/>
    <mergeCell ref="N200:N201"/>
    <mergeCell ref="J188:J189"/>
    <mergeCell ref="L188:L189"/>
    <mergeCell ref="M188:M189"/>
    <mergeCell ref="N188:N189"/>
    <mergeCell ref="M211:M212"/>
    <mergeCell ref="M200:M201"/>
    <mergeCell ref="I177:I178"/>
    <mergeCell ref="M182:M183"/>
    <mergeCell ref="L177:L178"/>
    <mergeCell ref="J177:J178"/>
    <mergeCell ref="O188:P188"/>
    <mergeCell ref="J200:J201"/>
    <mergeCell ref="L200:L201"/>
    <mergeCell ref="N182:N183"/>
    <mergeCell ref="O200:P200"/>
    <mergeCell ref="N194:N195"/>
    <mergeCell ref="O1:P1"/>
    <mergeCell ref="O2:P2"/>
    <mergeCell ref="O3:P3"/>
    <mergeCell ref="O4:P4"/>
    <mergeCell ref="O103:P103"/>
    <mergeCell ref="J5:M5"/>
    <mergeCell ref="N5:P5"/>
    <mergeCell ref="A7:P7"/>
    <mergeCell ref="A9:B10"/>
    <mergeCell ref="C9:C10"/>
    <mergeCell ref="D9:D10"/>
    <mergeCell ref="G5:I5"/>
    <mergeCell ref="D5:F5"/>
    <mergeCell ref="A5:C5"/>
    <mergeCell ref="M1:N1"/>
    <mergeCell ref="M2:N2"/>
    <mergeCell ref="M3:N3"/>
    <mergeCell ref="M4:N4"/>
    <mergeCell ref="D149:D150"/>
    <mergeCell ref="E149:E150"/>
    <mergeCell ref="A121:A122"/>
    <mergeCell ref="B121:B122"/>
    <mergeCell ref="L109:L110"/>
    <mergeCell ref="C115:C116"/>
    <mergeCell ref="L121:L122"/>
    <mergeCell ref="F115:F116"/>
    <mergeCell ref="D121:D122"/>
    <mergeCell ref="E121:E122"/>
    <mergeCell ref="F109:F110"/>
    <mergeCell ref="G109:G110"/>
    <mergeCell ref="H115:H116"/>
    <mergeCell ref="D109:D110"/>
    <mergeCell ref="C121:C122"/>
    <mergeCell ref="G115:G116"/>
    <mergeCell ref="E115:E116"/>
    <mergeCell ref="E109:E110"/>
    <mergeCell ref="H139:H140"/>
    <mergeCell ref="I139:I140"/>
    <mergeCell ref="J139:J140"/>
    <mergeCell ref="L139:L140"/>
    <mergeCell ref="B68:C68"/>
    <mergeCell ref="B109:B110"/>
    <mergeCell ref="A115:A116"/>
    <mergeCell ref="B115:B116"/>
    <mergeCell ref="D115:D116"/>
    <mergeCell ref="C104:C105"/>
    <mergeCell ref="A19:B19"/>
    <mergeCell ref="G104:G105"/>
    <mergeCell ref="D1:L2"/>
    <mergeCell ref="A1:C4"/>
    <mergeCell ref="C79:P79"/>
    <mergeCell ref="A77:A79"/>
    <mergeCell ref="I3:L4"/>
    <mergeCell ref="D104:D105"/>
    <mergeCell ref="A144:A145"/>
    <mergeCell ref="B144:B145"/>
    <mergeCell ref="C144:C145"/>
    <mergeCell ref="D144:D145"/>
    <mergeCell ref="E144:E145"/>
    <mergeCell ref="F144:F145"/>
    <mergeCell ref="G144:G145"/>
    <mergeCell ref="C127:C128"/>
    <mergeCell ref="D127:D128"/>
    <mergeCell ref="E127:E128"/>
    <mergeCell ref="F127:F128"/>
    <mergeCell ref="G127:G128"/>
    <mergeCell ref="C109:C110"/>
    <mergeCell ref="H109:H110"/>
    <mergeCell ref="M115:M116"/>
    <mergeCell ref="M15:P15"/>
    <mergeCell ref="M16:P16"/>
    <mergeCell ref="M17:P17"/>
    <mergeCell ref="M22:P22"/>
    <mergeCell ref="M26:P26"/>
    <mergeCell ref="A29:P29"/>
    <mergeCell ref="A25:B25"/>
    <mergeCell ref="A27:C27"/>
    <mergeCell ref="I104:I105"/>
    <mergeCell ref="J104:J105"/>
    <mergeCell ref="A31:A32"/>
    <mergeCell ref="B54:C54"/>
    <mergeCell ref="A104:A105"/>
    <mergeCell ref="O104:P104"/>
    <mergeCell ref="C76:P76"/>
    <mergeCell ref="C77:P77"/>
    <mergeCell ref="C80:P80"/>
    <mergeCell ref="A11:B17"/>
    <mergeCell ref="A109:A110"/>
    <mergeCell ref="E104:E105"/>
    <mergeCell ref="B104:B105"/>
    <mergeCell ref="H3:H4"/>
    <mergeCell ref="D3:G4"/>
    <mergeCell ref="C78:P78"/>
    <mergeCell ref="M20:P20"/>
    <mergeCell ref="M21:P21"/>
    <mergeCell ref="M23:P23"/>
    <mergeCell ref="M25:P25"/>
    <mergeCell ref="M27:P27"/>
    <mergeCell ref="M13:P13"/>
    <mergeCell ref="M14:P14"/>
    <mergeCell ref="M19:P19"/>
    <mergeCell ref="E9:F9"/>
    <mergeCell ref="G9:H9"/>
    <mergeCell ref="C75:P75"/>
    <mergeCell ref="A50:P50"/>
    <mergeCell ref="A52:A53"/>
    <mergeCell ref="A73:A74"/>
    <mergeCell ref="C73:P73"/>
    <mergeCell ref="I9:J9"/>
    <mergeCell ref="A24:B24"/>
    <mergeCell ref="M24:P24"/>
    <mergeCell ref="M9:P10"/>
    <mergeCell ref="M11:P11"/>
    <mergeCell ref="M12:P12"/>
    <mergeCell ref="R52:R53"/>
    <mergeCell ref="S31:T32"/>
    <mergeCell ref="S33:T33"/>
    <mergeCell ref="S34:T34"/>
    <mergeCell ref="S35:T35"/>
    <mergeCell ref="S36:T36"/>
    <mergeCell ref="R31:R32"/>
    <mergeCell ref="S63:T63"/>
    <mergeCell ref="S64:T64"/>
    <mergeCell ref="S44:T44"/>
    <mergeCell ref="S45:T45"/>
    <mergeCell ref="S46:T46"/>
    <mergeCell ref="S47:T47"/>
    <mergeCell ref="S52:T53"/>
    <mergeCell ref="S37:T37"/>
    <mergeCell ref="S38:T38"/>
    <mergeCell ref="S39:T39"/>
    <mergeCell ref="S40:T40"/>
    <mergeCell ref="S41:T41"/>
    <mergeCell ref="S42:T42"/>
    <mergeCell ref="S43:T43"/>
    <mergeCell ref="S65:T65"/>
    <mergeCell ref="S66:T66"/>
    <mergeCell ref="S67:T67"/>
    <mergeCell ref="S68:T68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G217:G218"/>
    <mergeCell ref="H217:H218"/>
    <mergeCell ref="J217:J218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B200:B201"/>
    <mergeCell ref="C200:C201"/>
    <mergeCell ref="C205:C206"/>
    <mergeCell ref="B211:B212"/>
    <mergeCell ref="A194:A195"/>
    <mergeCell ref="B194:B195"/>
    <mergeCell ref="C194:C195"/>
    <mergeCell ref="D194:D195"/>
    <mergeCell ref="E194:E195"/>
    <mergeCell ref="F194:F195"/>
    <mergeCell ref="G194:G195"/>
    <mergeCell ref="H194:H195"/>
    <mergeCell ref="L217:L218"/>
    <mergeCell ref="M217:M218"/>
    <mergeCell ref="N217:N218"/>
    <mergeCell ref="O217:P217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L133:L134"/>
    <mergeCell ref="M133:M134"/>
    <mergeCell ref="N133:N134"/>
    <mergeCell ref="O133:P133"/>
    <mergeCell ref="A217:A218"/>
    <mergeCell ref="B217:B218"/>
    <mergeCell ref="C217:C218"/>
    <mergeCell ref="D217:D218"/>
    <mergeCell ref="E217:E218"/>
    <mergeCell ref="F217:F218"/>
    <mergeCell ref="O144:P144"/>
    <mergeCell ref="C74:P74"/>
    <mergeCell ref="C72:P72"/>
    <mergeCell ref="O127:P127"/>
    <mergeCell ref="L127:L128"/>
    <mergeCell ref="M121:M122"/>
    <mergeCell ref="N121:N122"/>
    <mergeCell ref="J115:J116"/>
    <mergeCell ref="J121:J122"/>
    <mergeCell ref="H121:H122"/>
    <mergeCell ref="G121:G122"/>
    <mergeCell ref="M127:M128"/>
    <mergeCell ref="N127:N128"/>
    <mergeCell ref="H127:H128"/>
    <mergeCell ref="I127:I128"/>
    <mergeCell ref="J127:J128"/>
    <mergeCell ref="H104:H105"/>
    <mergeCell ref="L104:L105"/>
    <mergeCell ref="I121:I122"/>
    <mergeCell ref="N104:N105"/>
    <mergeCell ref="M104:M105"/>
    <mergeCell ref="K127:K128"/>
    <mergeCell ref="H144:H145"/>
    <mergeCell ref="I144:I145"/>
    <mergeCell ref="J144:J145"/>
    <mergeCell ref="L144:L145"/>
    <mergeCell ref="M144:M145"/>
    <mergeCell ref="N144:N145"/>
    <mergeCell ref="M149:M150"/>
    <mergeCell ref="L149:L150"/>
    <mergeCell ref="L182:L183"/>
    <mergeCell ref="J154:J155"/>
    <mergeCell ref="N154:N155"/>
    <mergeCell ref="M159:M160"/>
    <mergeCell ref="L165:L166"/>
    <mergeCell ref="M165:M166"/>
    <mergeCell ref="J165:J166"/>
    <mergeCell ref="J182:J183"/>
    <mergeCell ref="L171:L172"/>
    <mergeCell ref="L159:L160"/>
    <mergeCell ref="N149:N150"/>
  </mergeCells>
  <phoneticPr fontId="4" type="noConversion"/>
  <printOptions horizontalCentered="1"/>
  <pageMargins left="0.3" right="0.3" top="0.3" bottom="0.3" header="0.1" footer="0.1"/>
  <pageSetup paperSize="9" scale="40" fitToHeight="0" orientation="portrait" useFirstPageNumber="1" r:id="rId1"/>
  <headerFooter>
    <oddFooter>&amp;R&amp;"MS Sans Serif,Regular"Reported by Planning Section           Page &amp;P of &amp;N</oddFooter>
  </headerFooter>
  <rowBreaks count="1" manualBreakCount="1">
    <brk id="100" max="19" man="1"/>
  </rowBreaks>
  <ignoredErrors>
    <ignoredError sqref="B46 B6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554"/>
  <sheetViews>
    <sheetView showGridLines="0" tabSelected="1" view="pageBreakPreview" topLeftCell="A108" zoomScale="85" zoomScaleNormal="75" zoomScaleSheetLayoutView="85" workbookViewId="0">
      <selection activeCell="E5" sqref="E5"/>
    </sheetView>
  </sheetViews>
  <sheetFormatPr defaultRowHeight="12.75"/>
  <cols>
    <col min="1" max="1" width="8.7109375" style="1" customWidth="1"/>
    <col min="2" max="2" width="5.7109375" style="1" customWidth="1"/>
    <col min="3" max="3" width="17.7109375" style="1" customWidth="1"/>
    <col min="4" max="4" width="10.7109375" style="2" customWidth="1"/>
    <col min="5" max="15" width="10.28515625" style="1" customWidth="1"/>
    <col min="16" max="17" width="15.7109375" style="1" customWidth="1"/>
    <col min="18" max="18" width="17.85546875" style="1" customWidth="1"/>
    <col min="19" max="19" width="15.7109375" style="1" customWidth="1"/>
    <col min="20" max="20" width="9.5703125" style="1" bestFit="1" customWidth="1"/>
    <col min="21" max="22" width="9.140625" style="1" bestFit="1"/>
    <col min="23" max="23" width="9.5703125" style="1" bestFit="1" customWidth="1"/>
    <col min="24" max="34" width="15.7109375" style="1" customWidth="1"/>
    <col min="35" max="16384" width="9.140625" style="1"/>
  </cols>
  <sheetData>
    <row r="1" spans="1:25" ht="30">
      <c r="A1" s="619" t="s">
        <v>17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</row>
    <row r="2" spans="1:25" ht="12" customHeight="1">
      <c r="A2" s="59"/>
      <c r="B2" s="59"/>
      <c r="C2" s="59"/>
      <c r="D2" s="173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5" ht="12" customHeight="1">
      <c r="A3" s="624" t="s">
        <v>4</v>
      </c>
      <c r="B3" s="626" t="s">
        <v>2</v>
      </c>
      <c r="C3" s="622" t="s">
        <v>0</v>
      </c>
      <c r="D3" s="35" t="s">
        <v>12</v>
      </c>
      <c r="E3" s="621">
        <v>2023</v>
      </c>
      <c r="F3" s="622"/>
      <c r="G3" s="622"/>
      <c r="H3" s="622"/>
      <c r="I3" s="622"/>
      <c r="J3" s="622"/>
      <c r="K3" s="622"/>
      <c r="L3" s="622"/>
      <c r="M3" s="622"/>
      <c r="N3" s="622"/>
      <c r="O3" s="623"/>
      <c r="P3" s="620" t="s">
        <v>7</v>
      </c>
      <c r="Q3" s="36"/>
      <c r="R3" s="36"/>
    </row>
    <row r="4" spans="1:25" ht="12" customHeight="1">
      <c r="A4" s="625"/>
      <c r="B4" s="627"/>
      <c r="C4" s="628"/>
      <c r="D4" s="37" t="s">
        <v>13</v>
      </c>
      <c r="E4" s="38">
        <f>+Summary!D3</f>
        <v>45017</v>
      </c>
      <c r="F4" s="39">
        <f>+E4+1</f>
        <v>45018</v>
      </c>
      <c r="G4" s="39">
        <f t="shared" ref="G4:N4" si="0">+F4+1</f>
        <v>45019</v>
      </c>
      <c r="H4" s="39">
        <f t="shared" si="0"/>
        <v>45020</v>
      </c>
      <c r="I4" s="39">
        <f t="shared" si="0"/>
        <v>45021</v>
      </c>
      <c r="J4" s="39">
        <f t="shared" si="0"/>
        <v>45022</v>
      </c>
      <c r="K4" s="39">
        <f t="shared" si="0"/>
        <v>45023</v>
      </c>
      <c r="L4" s="39">
        <f t="shared" si="0"/>
        <v>45024</v>
      </c>
      <c r="M4" s="39">
        <f t="shared" si="0"/>
        <v>45025</v>
      </c>
      <c r="N4" s="39">
        <f t="shared" si="0"/>
        <v>45026</v>
      </c>
      <c r="O4" s="40"/>
      <c r="P4" s="618"/>
      <c r="Q4" s="36"/>
      <c r="R4" s="41"/>
      <c r="S4" s="4"/>
      <c r="T4" s="4"/>
      <c r="U4" s="4"/>
      <c r="V4" s="4"/>
      <c r="W4" s="4"/>
      <c r="X4" s="4"/>
      <c r="Y4" s="4"/>
    </row>
    <row r="5" spans="1:25" ht="12" customHeight="1">
      <c r="A5" s="596" t="s">
        <v>217</v>
      </c>
      <c r="B5" s="629">
        <v>1</v>
      </c>
      <c r="C5" s="424" t="s">
        <v>120</v>
      </c>
      <c r="D5" s="42" t="s">
        <v>3</v>
      </c>
      <c r="E5" s="306">
        <v>4867.58</v>
      </c>
      <c r="F5" s="336">
        <v>4153.42</v>
      </c>
      <c r="G5" s="337">
        <v>5812.12</v>
      </c>
      <c r="H5" s="337">
        <v>7168.96</v>
      </c>
      <c r="I5" s="337">
        <v>2055.71</v>
      </c>
      <c r="J5" s="43">
        <v>3436.21</v>
      </c>
      <c r="K5" s="306">
        <v>926.37</v>
      </c>
      <c r="L5" s="306">
        <v>0</v>
      </c>
      <c r="M5" s="306">
        <v>0</v>
      </c>
      <c r="N5" s="336">
        <v>0</v>
      </c>
      <c r="O5" s="44"/>
      <c r="P5" s="45">
        <f>IF(SUM(E6:O6)=0,0,SUMPRODUCT(E5:O5,E6:O6)/SUM(E6:O6))</f>
        <v>2947.2564997894456</v>
      </c>
      <c r="Q5" s="36"/>
      <c r="R5" s="41"/>
      <c r="S5" s="4"/>
      <c r="T5" s="4"/>
      <c r="U5" s="4"/>
      <c r="V5" s="4"/>
      <c r="W5" s="4"/>
      <c r="X5" s="4"/>
      <c r="Y5" s="4"/>
    </row>
    <row r="6" spans="1:25" ht="12" customHeight="1">
      <c r="A6" s="597"/>
      <c r="B6" s="571"/>
      <c r="C6" s="425"/>
      <c r="D6" s="46" t="s">
        <v>5</v>
      </c>
      <c r="E6" s="308">
        <v>5334.6</v>
      </c>
      <c r="F6" s="309">
        <v>5155.0120481927697</v>
      </c>
      <c r="G6" s="309">
        <v>5367.3790322580699</v>
      </c>
      <c r="H6" s="308">
        <v>4920.23899371069</v>
      </c>
      <c r="I6" s="308">
        <v>4608.3181818181802</v>
      </c>
      <c r="J6" s="48">
        <v>4731.515625</v>
      </c>
      <c r="K6" s="308">
        <v>4678</v>
      </c>
      <c r="L6" s="308">
        <v>4678</v>
      </c>
      <c r="M6" s="308">
        <v>4678</v>
      </c>
      <c r="N6" s="309">
        <v>4678</v>
      </c>
      <c r="O6" s="50"/>
      <c r="P6" s="51">
        <f>IF(SUM(E5:O5)=0,0,SUMPRODUCT(E6:O6,E5:O5)/SUM(E5:O5))</f>
        <v>5063.684107626028</v>
      </c>
      <c r="Q6" s="36"/>
      <c r="R6" s="41"/>
      <c r="S6" s="4"/>
      <c r="T6" s="4"/>
      <c r="U6" s="4"/>
      <c r="V6" s="4"/>
      <c r="W6" s="4"/>
      <c r="X6" s="4"/>
      <c r="Y6" s="4"/>
    </row>
    <row r="7" spans="1:25" ht="12" customHeight="1">
      <c r="A7" s="597"/>
      <c r="B7" s="571">
        <f>+B5+1</f>
        <v>2</v>
      </c>
      <c r="C7" s="424" t="s">
        <v>213</v>
      </c>
      <c r="D7" s="52" t="s">
        <v>3</v>
      </c>
      <c r="E7" s="311">
        <v>12527.63</v>
      </c>
      <c r="F7" s="328">
        <v>2540.16</v>
      </c>
      <c r="G7" s="314">
        <v>12134.08</v>
      </c>
      <c r="H7" s="314">
        <v>12120.46</v>
      </c>
      <c r="I7" s="314">
        <v>12347.67</v>
      </c>
      <c r="J7" s="311">
        <v>4048.83</v>
      </c>
      <c r="K7" s="311">
        <v>2256.42</v>
      </c>
      <c r="L7" s="311">
        <v>0</v>
      </c>
      <c r="M7" s="311">
        <v>0</v>
      </c>
      <c r="N7" s="328">
        <v>2275.71</v>
      </c>
      <c r="O7" s="64"/>
      <c r="P7" s="57">
        <f>IF(SUM(E8:O8)=0,0,SUMPRODUCT(E7:O7,E8:O8)/SUM(E8:O8))</f>
        <v>6083.1213894068442</v>
      </c>
      <c r="Q7" s="58"/>
      <c r="R7" s="59"/>
    </row>
    <row r="8" spans="1:25" ht="12" customHeight="1">
      <c r="A8" s="597"/>
      <c r="B8" s="571"/>
      <c r="C8" s="425"/>
      <c r="D8" s="46" t="s">
        <v>5</v>
      </c>
      <c r="E8" s="308">
        <v>3960</v>
      </c>
      <c r="F8" s="309">
        <v>3820</v>
      </c>
      <c r="G8" s="309">
        <v>3822.0642570281102</v>
      </c>
      <c r="H8" s="308">
        <v>3822.6518518518501</v>
      </c>
      <c r="I8" s="308">
        <v>3708</v>
      </c>
      <c r="J8" s="308">
        <v>3779.4</v>
      </c>
      <c r="K8" s="308">
        <v>3723.7959183673502</v>
      </c>
      <c r="L8" s="308">
        <v>3723.7959183673502</v>
      </c>
      <c r="M8" s="308">
        <v>3723.7959183673502</v>
      </c>
      <c r="N8" s="309">
        <v>3723.7959183673502</v>
      </c>
      <c r="O8" s="50"/>
      <c r="P8" s="51">
        <f>IF(SUM(E7:O7)=0,0,SUMPRODUCT(E8:O8,E7:O7)/SUM(E7:O7))</f>
        <v>3817.1407390309828</v>
      </c>
      <c r="Q8" s="58"/>
      <c r="R8" s="59"/>
    </row>
    <row r="9" spans="1:25" ht="12" customHeight="1">
      <c r="A9" s="597"/>
      <c r="B9" s="571">
        <f>+B7+1</f>
        <v>3</v>
      </c>
      <c r="C9" s="424" t="s">
        <v>238</v>
      </c>
      <c r="D9" s="60" t="s">
        <v>3</v>
      </c>
      <c r="E9" s="311">
        <v>12239.71</v>
      </c>
      <c r="F9" s="328">
        <v>7222.04</v>
      </c>
      <c r="G9" s="314">
        <v>12970.33</v>
      </c>
      <c r="H9" s="314">
        <v>12058.83</v>
      </c>
      <c r="I9" s="314">
        <v>2425.7399999999998</v>
      </c>
      <c r="J9" s="311">
        <v>3850.71</v>
      </c>
      <c r="K9" s="311">
        <v>1288.08</v>
      </c>
      <c r="L9" s="311">
        <v>0</v>
      </c>
      <c r="M9" s="311">
        <v>0</v>
      </c>
      <c r="N9" s="328">
        <v>2093.38</v>
      </c>
      <c r="O9" s="64"/>
      <c r="P9" s="65">
        <f>IF(SUM(E10:O10)=0,0,SUMPRODUCT(E9:O9,E10:O10)/SUM(E10:O10))</f>
        <v>4764.0969789150458</v>
      </c>
      <c r="Q9" s="66"/>
      <c r="R9" s="59"/>
    </row>
    <row r="10" spans="1:25" ht="12" customHeight="1">
      <c r="A10" s="597"/>
      <c r="B10" s="571"/>
      <c r="C10" s="425"/>
      <c r="D10" s="46" t="s">
        <v>5</v>
      </c>
      <c r="E10" s="308">
        <v>1802.0592885375499</v>
      </c>
      <c r="F10" s="308">
        <v>2687.6301369862999</v>
      </c>
      <c r="G10" s="308">
        <v>1780.0337078651701</v>
      </c>
      <c r="H10" s="308">
        <v>1048.1535714285701</v>
      </c>
      <c r="I10" s="308">
        <v>1086</v>
      </c>
      <c r="J10" s="308">
        <v>1358.9090909090901</v>
      </c>
      <c r="K10" s="308">
        <v>2459.3571428571399</v>
      </c>
      <c r="L10" s="308">
        <v>2459.3571428571399</v>
      </c>
      <c r="M10" s="308">
        <v>2459.3571428571399</v>
      </c>
      <c r="N10" s="308">
        <v>2459.3571428571399</v>
      </c>
      <c r="O10" s="50"/>
      <c r="P10" s="51">
        <f>IF(SUM(E9:O9)=0,0,SUMPRODUCT(E10:O10,E9:O9)/SUM(E9:O9))</f>
        <v>1724.4571913598775</v>
      </c>
      <c r="Q10" s="66"/>
      <c r="R10" s="59"/>
    </row>
    <row r="11" spans="1:25" ht="12" customHeight="1">
      <c r="A11" s="597"/>
      <c r="B11" s="579">
        <f>+B9+1</f>
        <v>4</v>
      </c>
      <c r="C11" s="424" t="s">
        <v>167</v>
      </c>
      <c r="D11" s="60" t="s">
        <v>3</v>
      </c>
      <c r="E11" s="311">
        <v>11931.03</v>
      </c>
      <c r="F11" s="328">
        <v>7466.41</v>
      </c>
      <c r="G11" s="314">
        <v>14114.13</v>
      </c>
      <c r="H11" s="314">
        <v>15319.33</v>
      </c>
      <c r="I11" s="314">
        <v>14833.29</v>
      </c>
      <c r="J11" s="311">
        <v>4721.21</v>
      </c>
      <c r="K11" s="314">
        <v>1760.83</v>
      </c>
      <c r="L11" s="314">
        <v>0</v>
      </c>
      <c r="M11" s="314">
        <v>0</v>
      </c>
      <c r="N11" s="314">
        <v>0</v>
      </c>
      <c r="O11" s="64"/>
      <c r="P11" s="65">
        <f>IF(SUM(E12:O12)=0,0,SUMPRODUCT(E11:O11,E12:O12)/SUM(E12:O12))</f>
        <v>6932.6793704394322</v>
      </c>
      <c r="Q11" s="66"/>
      <c r="R11" s="59"/>
    </row>
    <row r="12" spans="1:25" ht="12" customHeight="1">
      <c r="A12" s="597"/>
      <c r="B12" s="578"/>
      <c r="C12" s="425"/>
      <c r="D12" s="46" t="s">
        <v>5</v>
      </c>
      <c r="E12" s="308">
        <v>4864.9598393574297</v>
      </c>
      <c r="F12" s="309">
        <v>4935.1847133758001</v>
      </c>
      <c r="G12" s="309">
        <v>5451.7800687285198</v>
      </c>
      <c r="H12" s="308">
        <v>5543.0716417910498</v>
      </c>
      <c r="I12" s="308">
        <v>5189.0033783783801</v>
      </c>
      <c r="J12" s="308">
        <v>5695.8080808080804</v>
      </c>
      <c r="K12" s="338">
        <v>5429</v>
      </c>
      <c r="L12" s="308">
        <v>5429</v>
      </c>
      <c r="M12" s="308">
        <v>5429</v>
      </c>
      <c r="N12" s="308">
        <v>5429</v>
      </c>
      <c r="O12" s="50"/>
      <c r="P12" s="51">
        <f>IF(SUM(E11:O11)=0,0,SUMPRODUCT(E12:O12,E11:O11)/SUM(E11:O11))</f>
        <v>5277.2047003139751</v>
      </c>
      <c r="Q12" s="66"/>
      <c r="R12" s="59"/>
    </row>
    <row r="13" spans="1:25" ht="12" customHeight="1">
      <c r="A13" s="597"/>
      <c r="B13" s="571">
        <f>+B11+1</f>
        <v>5</v>
      </c>
      <c r="C13" s="424" t="s">
        <v>109</v>
      </c>
      <c r="D13" s="60" t="s">
        <v>3</v>
      </c>
      <c r="E13" s="311">
        <v>9282.6200000000008</v>
      </c>
      <c r="F13" s="311">
        <v>6253.75</v>
      </c>
      <c r="G13" s="328">
        <v>14163.63</v>
      </c>
      <c r="H13" s="314">
        <v>13543.71</v>
      </c>
      <c r="I13" s="314">
        <v>11982.48</v>
      </c>
      <c r="J13" s="314">
        <v>58</v>
      </c>
      <c r="K13" s="341">
        <v>0</v>
      </c>
      <c r="L13" s="311">
        <v>0</v>
      </c>
      <c r="M13" s="311">
        <v>0</v>
      </c>
      <c r="N13" s="328">
        <v>0</v>
      </c>
      <c r="O13" s="64"/>
      <c r="P13" s="65">
        <f>IF(SUM(E14:O14)=0,0,SUMPRODUCT(E13:O13,E14:O14)/SUM(E14:O14))</f>
        <v>4180.2797362192296</v>
      </c>
      <c r="Q13" s="66"/>
      <c r="R13" s="59"/>
    </row>
    <row r="14" spans="1:25" ht="12" customHeight="1">
      <c r="A14" s="597"/>
      <c r="B14" s="571"/>
      <c r="C14" s="425"/>
      <c r="D14" s="46" t="s">
        <v>5</v>
      </c>
      <c r="E14" s="308">
        <v>2650.6451612903202</v>
      </c>
      <c r="F14" s="308">
        <v>2472.6721311475399</v>
      </c>
      <c r="G14" s="327">
        <v>1959.2395833333301</v>
      </c>
      <c r="H14" s="316">
        <v>1832.8181818181799</v>
      </c>
      <c r="I14" s="316">
        <v>1924.3171641791</v>
      </c>
      <c r="J14" s="316">
        <v>4291.8333333333303</v>
      </c>
      <c r="K14" s="338">
        <v>4201.8333333333303</v>
      </c>
      <c r="L14" s="308">
        <v>4201.8333333333303</v>
      </c>
      <c r="M14" s="308">
        <v>4201.8333333333303</v>
      </c>
      <c r="N14" s="327"/>
      <c r="O14" s="50"/>
      <c r="P14" s="51">
        <f>IF(SUM(E13:O13)=0,0,SUMPRODUCT(E14:O14,E13:O13)/SUM(E13:O13))</f>
        <v>2097.3179831519092</v>
      </c>
      <c r="Q14" s="66"/>
      <c r="R14" s="59"/>
    </row>
    <row r="15" spans="1:25" ht="12" customHeight="1">
      <c r="A15" s="597"/>
      <c r="B15" s="571">
        <f>+B13+1</f>
        <v>6</v>
      </c>
      <c r="C15" s="424" t="s">
        <v>212</v>
      </c>
      <c r="D15" s="60" t="s">
        <v>3</v>
      </c>
      <c r="E15" s="311">
        <v>13735.79</v>
      </c>
      <c r="F15" s="328">
        <v>9373.85</v>
      </c>
      <c r="G15" s="314">
        <v>12810.26</v>
      </c>
      <c r="H15" s="314">
        <v>17122.34</v>
      </c>
      <c r="I15" s="314">
        <v>17592.919999999998</v>
      </c>
      <c r="J15" s="311">
        <v>6263.26</v>
      </c>
      <c r="K15" s="328">
        <v>4276.96</v>
      </c>
      <c r="L15" s="314">
        <v>0</v>
      </c>
      <c r="M15" s="314">
        <v>0</v>
      </c>
      <c r="N15" s="314">
        <v>1549.88</v>
      </c>
      <c r="O15" s="64"/>
      <c r="P15" s="65">
        <f>IF(SUM(E16:O16)=0,0,SUMPRODUCT(E15:O15,E16:O16)/SUM(E16:O16))</f>
        <v>8648.1902770142133</v>
      </c>
      <c r="Q15" s="66"/>
      <c r="R15" s="59"/>
    </row>
    <row r="16" spans="1:25" ht="12" customHeight="1">
      <c r="A16" s="597"/>
      <c r="B16" s="571"/>
      <c r="C16" s="425"/>
      <c r="D16" s="46" t="s">
        <v>5</v>
      </c>
      <c r="E16" s="308">
        <v>2867.1544715447199</v>
      </c>
      <c r="F16" s="327">
        <v>2776.0308370043999</v>
      </c>
      <c r="G16" s="316">
        <v>2675.7993920972599</v>
      </c>
      <c r="H16" s="316">
        <v>2808.1730769230799</v>
      </c>
      <c r="I16" s="316">
        <v>2558.9277456647401</v>
      </c>
      <c r="J16" s="308">
        <v>2463.3247863247898</v>
      </c>
      <c r="K16" s="327">
        <v>2383</v>
      </c>
      <c r="L16" s="316">
        <v>2383</v>
      </c>
      <c r="M16" s="316">
        <v>2383</v>
      </c>
      <c r="N16" s="316">
        <v>2383</v>
      </c>
      <c r="O16" s="50"/>
      <c r="P16" s="51">
        <f>IF(SUM(E15:O15)=0,0,SUMPRODUCT(E16:O16,E15:O15)/SUM(E15:O15))</f>
        <v>2684.7630692141752</v>
      </c>
      <c r="Q16" s="66"/>
      <c r="R16" s="59"/>
    </row>
    <row r="17" spans="1:18" ht="12" customHeight="1">
      <c r="A17" s="597"/>
      <c r="B17" s="571">
        <f>+B15+1</f>
        <v>7</v>
      </c>
      <c r="C17" s="562" t="s">
        <v>239</v>
      </c>
      <c r="D17" s="60" t="s">
        <v>3</v>
      </c>
      <c r="E17" s="311">
        <v>16060.08</v>
      </c>
      <c r="F17" s="311">
        <v>8306.3799999999992</v>
      </c>
      <c r="G17" s="328">
        <v>12868.83</v>
      </c>
      <c r="H17" s="314">
        <v>15026.46</v>
      </c>
      <c r="I17" s="314">
        <v>11506.61</v>
      </c>
      <c r="J17" s="314">
        <v>3778.75</v>
      </c>
      <c r="K17" s="341">
        <v>2512.33</v>
      </c>
      <c r="L17" s="311">
        <v>0</v>
      </c>
      <c r="M17" s="311">
        <v>0</v>
      </c>
      <c r="N17" s="328">
        <v>3105.21</v>
      </c>
      <c r="O17" s="64"/>
      <c r="P17" s="65">
        <f>IF(SUM(E18:O18)=0,0,SUMPRODUCT(E17:O17,E18:O18)/SUM(E18:O18))</f>
        <v>6848.7375754156601</v>
      </c>
      <c r="Q17" s="66"/>
      <c r="R17" s="59"/>
    </row>
    <row r="18" spans="1:18" ht="12" customHeight="1">
      <c r="A18" s="597"/>
      <c r="B18" s="571"/>
      <c r="C18" s="563"/>
      <c r="D18" s="46" t="s">
        <v>5</v>
      </c>
      <c r="E18" s="308">
        <v>2925.0722891566302</v>
      </c>
      <c r="F18" s="308">
        <v>3026.9542857142901</v>
      </c>
      <c r="G18" s="327">
        <v>1725.51119402985</v>
      </c>
      <c r="H18" s="316">
        <v>845.23495702005698</v>
      </c>
      <c r="I18" s="316">
        <v>2744.38356164384</v>
      </c>
      <c r="J18" s="316">
        <v>3087.3026315789498</v>
      </c>
      <c r="K18" s="338">
        <v>2386</v>
      </c>
      <c r="L18" s="308">
        <v>2386</v>
      </c>
      <c r="M18" s="308">
        <v>2386</v>
      </c>
      <c r="N18" s="327">
        <v>2386</v>
      </c>
      <c r="O18" s="50"/>
      <c r="P18" s="51">
        <f>IF(SUM(E17:O17)=0,0,SUMPRODUCT(E18:O18,E17:O17)/SUM(E17:O17))</f>
        <v>2237.0676767273048</v>
      </c>
      <c r="Q18" s="66"/>
      <c r="R18" s="59"/>
    </row>
    <row r="19" spans="1:18" ht="12" hidden="1" customHeight="1">
      <c r="A19" s="597"/>
      <c r="B19" s="571">
        <f>+B17+1</f>
        <v>8</v>
      </c>
      <c r="C19" s="404"/>
      <c r="D19" s="60" t="s">
        <v>3</v>
      </c>
      <c r="E19" s="311"/>
      <c r="F19" s="311"/>
      <c r="G19" s="328"/>
      <c r="H19" s="314"/>
      <c r="I19" s="314"/>
      <c r="J19" s="314"/>
      <c r="K19" s="341"/>
      <c r="L19" s="311"/>
      <c r="M19" s="311"/>
      <c r="N19" s="328"/>
      <c r="O19" s="50"/>
      <c r="P19" s="65">
        <f>IF(SUM(E20:O20)=0,0,SUMPRODUCT(E19:O19,E20:O20)/SUM(E20:O20))</f>
        <v>0</v>
      </c>
      <c r="Q19" s="66"/>
      <c r="R19" s="59"/>
    </row>
    <row r="20" spans="1:18" ht="12" hidden="1" customHeight="1">
      <c r="A20" s="597"/>
      <c r="B20" s="571"/>
      <c r="C20" s="405"/>
      <c r="D20" s="46" t="s">
        <v>5</v>
      </c>
      <c r="E20" s="308"/>
      <c r="F20" s="308"/>
      <c r="G20" s="327"/>
      <c r="H20" s="316"/>
      <c r="I20" s="316"/>
      <c r="J20" s="316"/>
      <c r="K20" s="338"/>
      <c r="L20" s="308"/>
      <c r="M20" s="308"/>
      <c r="N20" s="327"/>
      <c r="O20" s="50"/>
      <c r="P20" s="51">
        <f>IF(SUM(E19:O19)=0,0,SUMPRODUCT(E20:O20,E19:O19)/SUM(E19:O19))</f>
        <v>0</v>
      </c>
      <c r="Q20" s="66"/>
      <c r="R20" s="59"/>
    </row>
    <row r="21" spans="1:18" ht="12" hidden="1" customHeight="1">
      <c r="A21" s="597"/>
      <c r="B21" s="571">
        <v>9</v>
      </c>
      <c r="C21" s="562"/>
      <c r="D21" s="60" t="s">
        <v>3</v>
      </c>
      <c r="E21" s="314"/>
      <c r="F21" s="314"/>
      <c r="G21" s="314"/>
      <c r="H21" s="314"/>
      <c r="I21" s="311"/>
      <c r="J21" s="311"/>
      <c r="K21" s="328"/>
      <c r="L21" s="314"/>
      <c r="M21" s="314"/>
      <c r="N21" s="314"/>
      <c r="O21" s="314"/>
      <c r="P21" s="65">
        <f>IF(SUM(E22:O22)=0,0,SUMPRODUCT(E21:O21,E22:O22)/SUM(E22:O22))</f>
        <v>0</v>
      </c>
      <c r="Q21" s="66"/>
      <c r="R21" s="59"/>
    </row>
    <row r="22" spans="1:18" ht="12" hidden="1" customHeight="1">
      <c r="A22" s="597"/>
      <c r="B22" s="571"/>
      <c r="C22" s="563"/>
      <c r="D22" s="46" t="s">
        <v>5</v>
      </c>
      <c r="E22" s="316"/>
      <c r="F22" s="316"/>
      <c r="G22" s="316"/>
      <c r="H22" s="327"/>
      <c r="I22" s="308"/>
      <c r="J22" s="308"/>
      <c r="K22" s="327"/>
      <c r="L22" s="316"/>
      <c r="M22" s="316"/>
      <c r="N22" s="316"/>
      <c r="O22" s="316"/>
      <c r="P22" s="51">
        <f>IF(SUM(E21:O21)=0,0,SUMPRODUCT(E22:O22,E21:O21)/SUM(E21:O21))</f>
        <v>0</v>
      </c>
      <c r="Q22" s="66"/>
      <c r="R22" s="59"/>
    </row>
    <row r="23" spans="1:18" ht="12" hidden="1" customHeight="1">
      <c r="A23" s="597"/>
      <c r="B23" s="571">
        <v>10</v>
      </c>
      <c r="C23" s="562"/>
      <c r="D23" s="60" t="s">
        <v>3</v>
      </c>
      <c r="E23" s="311"/>
      <c r="F23" s="311"/>
      <c r="G23" s="314"/>
      <c r="H23" s="328"/>
      <c r="I23" s="314"/>
      <c r="J23" s="314"/>
      <c r="K23" s="341"/>
      <c r="L23" s="311"/>
      <c r="M23" s="311"/>
      <c r="N23" s="328"/>
      <c r="O23" s="64"/>
      <c r="P23" s="65">
        <f>IF(SUM(E24:O24)=0,0,SUMPRODUCT(E23:O23,E24:O24)/SUM(E24:O24))</f>
        <v>0</v>
      </c>
      <c r="Q23" s="66"/>
      <c r="R23" s="59"/>
    </row>
    <row r="24" spans="1:18" ht="12" hidden="1" customHeight="1">
      <c r="A24" s="597"/>
      <c r="B24" s="571"/>
      <c r="C24" s="563"/>
      <c r="D24" s="46" t="s">
        <v>5</v>
      </c>
      <c r="E24" s="308"/>
      <c r="F24" s="308"/>
      <c r="G24" s="316"/>
      <c r="H24" s="327"/>
      <c r="I24" s="316"/>
      <c r="J24" s="316"/>
      <c r="K24" s="338"/>
      <c r="L24" s="308"/>
      <c r="M24" s="308"/>
      <c r="N24" s="327"/>
      <c r="O24" s="50"/>
      <c r="P24" s="51">
        <f>IF(SUM(E23:O23)=0,0,SUMPRODUCT(E24:O24,E23:O23)/SUM(E23:O23))</f>
        <v>0</v>
      </c>
      <c r="Q24" s="66"/>
      <c r="R24" s="59"/>
    </row>
    <row r="25" spans="1:18" ht="12" hidden="1" customHeight="1">
      <c r="A25" s="597"/>
      <c r="B25" s="571">
        <v>11</v>
      </c>
      <c r="C25" s="562"/>
      <c r="D25" s="60" t="s">
        <v>3</v>
      </c>
      <c r="E25" s="314"/>
      <c r="F25" s="314"/>
      <c r="G25" s="314"/>
      <c r="H25" s="328"/>
      <c r="I25" s="63"/>
      <c r="J25" s="62"/>
      <c r="K25" s="186"/>
      <c r="L25" s="328"/>
      <c r="M25" s="314"/>
      <c r="N25" s="314"/>
      <c r="O25" s="64"/>
      <c r="P25" s="65">
        <f>IF(SUM(E26:O26)=0,0,SUMPRODUCT(E25:O25,E26:O26)/SUM(E26:O26))</f>
        <v>0</v>
      </c>
      <c r="Q25" s="66"/>
      <c r="R25" s="59"/>
    </row>
    <row r="26" spans="1:18" ht="12" hidden="1" customHeight="1">
      <c r="A26" s="597"/>
      <c r="B26" s="571"/>
      <c r="C26" s="563"/>
      <c r="D26" s="46" t="s">
        <v>5</v>
      </c>
      <c r="E26" s="316"/>
      <c r="F26" s="316"/>
      <c r="G26" s="316"/>
      <c r="H26" s="327"/>
      <c r="I26" s="49"/>
      <c r="J26" s="48"/>
      <c r="K26" s="48"/>
      <c r="L26" s="327"/>
      <c r="M26" s="316"/>
      <c r="N26" s="316"/>
      <c r="O26" s="50"/>
      <c r="P26" s="51">
        <f>IF(SUM(E25:O25)=0,0,SUMPRODUCT(E26:O26,E25:O25)/SUM(E25:O25))</f>
        <v>0</v>
      </c>
      <c r="Q26" s="58"/>
      <c r="R26" s="59"/>
    </row>
    <row r="27" spans="1:18" ht="12" hidden="1" customHeight="1">
      <c r="A27" s="597"/>
      <c r="B27" s="571">
        <v>12</v>
      </c>
      <c r="C27" s="562" t="s">
        <v>224</v>
      </c>
      <c r="D27" s="60" t="s">
        <v>3</v>
      </c>
      <c r="E27" s="314"/>
      <c r="F27" s="314"/>
      <c r="G27" s="314"/>
      <c r="H27" s="300"/>
      <c r="I27" s="63"/>
      <c r="J27" s="62"/>
      <c r="K27" s="62"/>
      <c r="L27" s="328"/>
      <c r="M27" s="314"/>
      <c r="N27" s="314"/>
      <c r="O27" s="50"/>
      <c r="P27" s="65">
        <f>IF(SUM(E28:O28)=0,0,SUMPRODUCT(E27:O27,E28:O28)/SUM(E28:O28))</f>
        <v>0</v>
      </c>
      <c r="Q27" s="58"/>
      <c r="R27" s="59"/>
    </row>
    <row r="28" spans="1:18" ht="12" hidden="1" customHeight="1">
      <c r="A28" s="597"/>
      <c r="B28" s="571"/>
      <c r="C28" s="563"/>
      <c r="D28" s="46" t="s">
        <v>5</v>
      </c>
      <c r="E28" s="316"/>
      <c r="F28" s="316"/>
      <c r="G28" s="316"/>
      <c r="H28" s="187"/>
      <c r="I28" s="48"/>
      <c r="J28" s="48"/>
      <c r="K28" s="48"/>
      <c r="L28" s="327"/>
      <c r="M28" s="316"/>
      <c r="N28" s="316"/>
      <c r="O28" s="50"/>
      <c r="P28" s="51">
        <f>IF(SUM(E27:O27)=0,0,SUMPRODUCT(E28:O28,E27:O27)/SUM(E27:O27))</f>
        <v>0</v>
      </c>
      <c r="Q28" s="58"/>
      <c r="R28" s="59"/>
    </row>
    <row r="29" spans="1:18" ht="12" hidden="1" customHeight="1">
      <c r="A29" s="597"/>
      <c r="B29" s="630">
        <v>13</v>
      </c>
      <c r="C29" s="562" t="s">
        <v>226</v>
      </c>
      <c r="D29" s="60" t="s">
        <v>3</v>
      </c>
      <c r="E29" s="61"/>
      <c r="F29" s="62"/>
      <c r="G29" s="67"/>
      <c r="H29" s="400"/>
      <c r="I29" s="67"/>
      <c r="J29" s="62"/>
      <c r="K29" s="62"/>
      <c r="L29" s="328"/>
      <c r="M29" s="314"/>
      <c r="N29" s="314"/>
      <c r="O29" s="50"/>
      <c r="P29" s="65">
        <f>IF(SUM(E30:O30)=0,0,SUMPRODUCT(E29:O29,E30:O30)/SUM(E30:O30))</f>
        <v>0</v>
      </c>
      <c r="Q29" s="58"/>
      <c r="R29" s="59"/>
    </row>
    <row r="30" spans="1:18" ht="12" hidden="1" customHeight="1">
      <c r="A30" s="597"/>
      <c r="B30" s="631"/>
      <c r="C30" s="563"/>
      <c r="D30" s="46" t="s">
        <v>5</v>
      </c>
      <c r="E30" s="47"/>
      <c r="F30" s="48"/>
      <c r="G30" s="68"/>
      <c r="H30" s="68"/>
      <c r="I30" s="68"/>
      <c r="J30" s="48"/>
      <c r="K30" s="48"/>
      <c r="L30" s="327"/>
      <c r="M30" s="316"/>
      <c r="N30" s="316"/>
      <c r="O30" s="50"/>
      <c r="P30" s="51">
        <f>IF(SUM(E29:O29)=0,0,SUMPRODUCT(E30:O30,E29:O29)/SUM(E29:O29))</f>
        <v>0</v>
      </c>
      <c r="Q30" s="58"/>
      <c r="R30" s="59"/>
    </row>
    <row r="31" spans="1:18" ht="12" hidden="1" customHeight="1">
      <c r="A31" s="597"/>
      <c r="B31" s="630">
        <v>14</v>
      </c>
      <c r="C31" s="562" t="s">
        <v>227</v>
      </c>
      <c r="D31" s="60" t="s">
        <v>3</v>
      </c>
      <c r="E31" s="61"/>
      <c r="F31" s="62"/>
      <c r="G31" s="63"/>
      <c r="H31" s="63"/>
      <c r="I31" s="63"/>
      <c r="J31" s="62"/>
      <c r="K31" s="62"/>
      <c r="L31" s="328"/>
      <c r="M31" s="314"/>
      <c r="N31" s="314"/>
      <c r="O31" s="64"/>
      <c r="P31" s="65">
        <f>IF(SUM(E32:O32)=0,0,SUMPRODUCT(E31:O31,E32:O32)/SUM(E32:O32))</f>
        <v>0</v>
      </c>
      <c r="Q31" s="66"/>
      <c r="R31" s="59"/>
    </row>
    <row r="32" spans="1:18" ht="12" hidden="1" customHeight="1">
      <c r="A32" s="597"/>
      <c r="B32" s="631"/>
      <c r="C32" s="563"/>
      <c r="D32" s="46" t="s">
        <v>5</v>
      </c>
      <c r="E32" s="47"/>
      <c r="F32" s="48"/>
      <c r="G32" s="49"/>
      <c r="H32" s="49"/>
      <c r="I32" s="49"/>
      <c r="J32" s="48"/>
      <c r="K32" s="48"/>
      <c r="L32" s="327"/>
      <c r="M32" s="316"/>
      <c r="N32" s="316"/>
      <c r="O32" s="50"/>
      <c r="P32" s="51">
        <f>IF(SUM(E31:O31)=0,0,SUMPRODUCT(E32:O32,E31:O31)/SUM(E31:O31))</f>
        <v>0</v>
      </c>
      <c r="Q32" s="66"/>
      <c r="R32" s="59"/>
    </row>
    <row r="33" spans="1:18" ht="12" hidden="1" customHeight="1">
      <c r="A33" s="597"/>
      <c r="B33" s="630"/>
      <c r="C33" s="562"/>
      <c r="D33" s="60" t="s">
        <v>3</v>
      </c>
      <c r="E33" s="61"/>
      <c r="F33" s="62"/>
      <c r="G33" s="63"/>
      <c r="H33" s="63"/>
      <c r="I33" s="63"/>
      <c r="J33" s="62"/>
      <c r="K33" s="62"/>
      <c r="L33" s="328"/>
      <c r="M33" s="314"/>
      <c r="N33" s="314"/>
      <c r="O33" s="64"/>
      <c r="P33" s="65">
        <f>IF(SUM(E34:O34)=0,0,SUMPRODUCT(E33:O33,E34:O34)/SUM(E34:O34))</f>
        <v>0</v>
      </c>
      <c r="Q33" s="66"/>
      <c r="R33" s="59"/>
    </row>
    <row r="34" spans="1:18" ht="12" hidden="1" customHeight="1">
      <c r="A34" s="597"/>
      <c r="B34" s="631"/>
      <c r="C34" s="563"/>
      <c r="D34" s="46" t="s">
        <v>5</v>
      </c>
      <c r="E34" s="47"/>
      <c r="F34" s="48"/>
      <c r="G34" s="49"/>
      <c r="H34" s="49"/>
      <c r="I34" s="49"/>
      <c r="J34" s="48"/>
      <c r="K34" s="48"/>
      <c r="L34" s="327"/>
      <c r="M34" s="316"/>
      <c r="N34" s="316"/>
      <c r="O34" s="50"/>
      <c r="P34" s="51">
        <f>IF(SUM(E33:O33)=0,0,SUMPRODUCT(E34:O34,E33:O33)/SUM(E33:O33))</f>
        <v>0</v>
      </c>
      <c r="Q34" s="66"/>
      <c r="R34" s="59"/>
    </row>
    <row r="35" spans="1:18" ht="12" hidden="1" customHeight="1">
      <c r="A35" s="597"/>
      <c r="B35" s="630">
        <f>+B33+1</f>
        <v>1</v>
      </c>
      <c r="C35" s="562"/>
      <c r="D35" s="60" t="s">
        <v>3</v>
      </c>
      <c r="E35" s="61"/>
      <c r="F35" s="62"/>
      <c r="G35" s="63"/>
      <c r="H35" s="63"/>
      <c r="I35" s="63"/>
      <c r="J35" s="62"/>
      <c r="K35" s="62"/>
      <c r="L35" s="62"/>
      <c r="M35" s="62"/>
      <c r="N35" s="62"/>
      <c r="O35" s="64"/>
      <c r="P35" s="65">
        <f>IF(SUM(E36:O36)=0,0,SUMPRODUCT(E35:O35,E36:O36)/SUM(E36:O36))</f>
        <v>0</v>
      </c>
      <c r="Q35" s="66"/>
      <c r="R35" s="59"/>
    </row>
    <row r="36" spans="1:18" ht="12" hidden="1" customHeight="1">
      <c r="A36" s="597"/>
      <c r="B36" s="631"/>
      <c r="C36" s="563"/>
      <c r="D36" s="46" t="s">
        <v>5</v>
      </c>
      <c r="E36" s="47"/>
      <c r="F36" s="48"/>
      <c r="G36" s="48"/>
      <c r="H36" s="49"/>
      <c r="I36" s="48"/>
      <c r="J36" s="48"/>
      <c r="K36" s="48"/>
      <c r="L36" s="48"/>
      <c r="M36" s="48"/>
      <c r="N36" s="48"/>
      <c r="O36" s="50"/>
      <c r="P36" s="51">
        <f>IF(SUM(E35:O35)=0,0,SUMPRODUCT(E36:O36,E35:O35)/SUM(E35:O35))</f>
        <v>0</v>
      </c>
      <c r="Q36" s="66"/>
      <c r="R36" s="59"/>
    </row>
    <row r="37" spans="1:18" ht="12" hidden="1" customHeight="1">
      <c r="A37" s="597"/>
      <c r="B37" s="630">
        <f>+B35+1</f>
        <v>2</v>
      </c>
      <c r="C37" s="598"/>
      <c r="D37" s="60" t="s">
        <v>3</v>
      </c>
      <c r="E37" s="61"/>
      <c r="F37" s="62"/>
      <c r="G37" s="63"/>
      <c r="H37" s="63"/>
      <c r="I37" s="63"/>
      <c r="J37" s="62"/>
      <c r="K37" s="62"/>
      <c r="L37" s="62"/>
      <c r="M37" s="62"/>
      <c r="N37" s="62"/>
      <c r="O37" s="64"/>
      <c r="P37" s="65">
        <f>IF(SUM(E38:O38)=0,0,SUMPRODUCT(E37:O37,E38:O38)/SUM(E38:O38))</f>
        <v>0</v>
      </c>
      <c r="Q37" s="66"/>
      <c r="R37" s="59"/>
    </row>
    <row r="38" spans="1:18" ht="12" hidden="1" customHeight="1">
      <c r="A38" s="597"/>
      <c r="B38" s="631"/>
      <c r="C38" s="598"/>
      <c r="D38" s="46" t="s">
        <v>5</v>
      </c>
      <c r="E38" s="47"/>
      <c r="F38" s="48"/>
      <c r="G38" s="48"/>
      <c r="H38" s="49"/>
      <c r="I38" s="49"/>
      <c r="J38" s="48"/>
      <c r="K38" s="48"/>
      <c r="L38" s="48"/>
      <c r="M38" s="48"/>
      <c r="N38" s="48"/>
      <c r="O38" s="50"/>
      <c r="P38" s="51">
        <f>IF(SUM(E37:O37)=0,0,SUMPRODUCT(E38:O38,E37:O37)/SUM(E37:O37))</f>
        <v>0</v>
      </c>
      <c r="Q38" s="66"/>
      <c r="R38" s="59"/>
    </row>
    <row r="39" spans="1:18" ht="12" hidden="1" customHeight="1">
      <c r="A39" s="597"/>
      <c r="B39" s="630">
        <f>+B37+1</f>
        <v>3</v>
      </c>
      <c r="C39" s="598"/>
      <c r="D39" s="69" t="s">
        <v>3</v>
      </c>
      <c r="E39" s="61"/>
      <c r="F39" s="62"/>
      <c r="G39" s="63"/>
      <c r="H39" s="63"/>
      <c r="I39" s="63"/>
      <c r="J39" s="62"/>
      <c r="K39" s="62"/>
      <c r="L39" s="62"/>
      <c r="M39" s="62"/>
      <c r="N39" s="62"/>
      <c r="O39" s="64"/>
      <c r="P39" s="65">
        <f>IF(SUM(E40:O40)=0,0,SUMPRODUCT(E39:O39,E40:O40)/SUM(E40:O40))</f>
        <v>0</v>
      </c>
      <c r="Q39" s="66"/>
      <c r="R39" s="59"/>
    </row>
    <row r="40" spans="1:18" ht="12" hidden="1" customHeight="1">
      <c r="A40" s="597"/>
      <c r="B40" s="631"/>
      <c r="C40" s="598"/>
      <c r="D40" s="70" t="s">
        <v>5</v>
      </c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50"/>
      <c r="P40" s="51">
        <f>IF(SUM(E39:O39)=0,0,SUMPRODUCT(E40:O40,E39:O39)/SUM(E39:O39))</f>
        <v>0</v>
      </c>
      <c r="Q40" s="66"/>
      <c r="R40" s="59"/>
    </row>
    <row r="41" spans="1:18" ht="12" hidden="1" customHeight="1">
      <c r="A41" s="597"/>
      <c r="B41" s="630">
        <f>+B39+1</f>
        <v>4</v>
      </c>
      <c r="C41" s="598"/>
      <c r="D41" s="69" t="s">
        <v>3</v>
      </c>
      <c r="E41" s="61"/>
      <c r="F41" s="62"/>
      <c r="G41" s="63"/>
      <c r="H41" s="63"/>
      <c r="I41" s="63"/>
      <c r="J41" s="62"/>
      <c r="K41" s="62"/>
      <c r="L41" s="62"/>
      <c r="M41" s="62"/>
      <c r="N41" s="62"/>
      <c r="O41" s="64"/>
      <c r="P41" s="65">
        <f>IF(SUM(E42:O42)=0,0,SUMPRODUCT(E41:O41,E42:O42)/SUM(E42:O42))</f>
        <v>0</v>
      </c>
      <c r="Q41" s="66"/>
      <c r="R41" s="59"/>
    </row>
    <row r="42" spans="1:18" ht="12" hidden="1" customHeight="1">
      <c r="A42" s="597"/>
      <c r="B42" s="631"/>
      <c r="C42" s="598"/>
      <c r="D42" s="70" t="s">
        <v>5</v>
      </c>
      <c r="E42" s="47"/>
      <c r="F42" s="48"/>
      <c r="G42" s="48"/>
      <c r="H42" s="48"/>
      <c r="I42" s="48"/>
      <c r="J42" s="48"/>
      <c r="K42" s="48"/>
      <c r="L42" s="48"/>
      <c r="M42" s="48"/>
      <c r="N42" s="48"/>
      <c r="O42" s="50"/>
      <c r="P42" s="51">
        <f>IF(SUM(E41:O41)=0,0,SUMPRODUCT(E42:O42,E41:O41)/SUM(E41:O41))</f>
        <v>0</v>
      </c>
      <c r="Q42" s="66"/>
      <c r="R42" s="59"/>
    </row>
    <row r="43" spans="1:18" ht="12" hidden="1" customHeight="1">
      <c r="A43" s="597"/>
      <c r="B43" s="630">
        <f>+B41+1</f>
        <v>5</v>
      </c>
      <c r="C43" s="598"/>
      <c r="D43" s="69" t="s">
        <v>3</v>
      </c>
      <c r="E43" s="61"/>
      <c r="F43" s="62"/>
      <c r="G43" s="63"/>
      <c r="H43" s="63"/>
      <c r="I43" s="63"/>
      <c r="J43" s="62"/>
      <c r="K43" s="62"/>
      <c r="L43" s="62"/>
      <c r="M43" s="62"/>
      <c r="N43" s="62"/>
      <c r="O43" s="64"/>
      <c r="P43" s="65">
        <f>IF(SUM(E44:O44)=0,0,SUMPRODUCT(E43:O43,E44:O44)/SUM(E44:O44))</f>
        <v>0</v>
      </c>
      <c r="Q43" s="66"/>
      <c r="R43" s="59"/>
    </row>
    <row r="44" spans="1:18" ht="12" hidden="1" customHeight="1">
      <c r="A44" s="597"/>
      <c r="B44" s="631"/>
      <c r="C44" s="598"/>
      <c r="D44" s="70" t="s">
        <v>5</v>
      </c>
      <c r="E44" s="47"/>
      <c r="F44" s="48"/>
      <c r="G44" s="49"/>
      <c r="H44" s="49"/>
      <c r="I44" s="49"/>
      <c r="J44" s="48"/>
      <c r="K44" s="48"/>
      <c r="L44" s="48"/>
      <c r="M44" s="48"/>
      <c r="N44" s="48"/>
      <c r="O44" s="50"/>
      <c r="P44" s="51">
        <f>IF(SUM(E43:O43)=0,0,SUMPRODUCT(E44:O44,E43:O43)/SUM(E43:O43))</f>
        <v>0</v>
      </c>
      <c r="Q44" s="66"/>
      <c r="R44" s="59"/>
    </row>
    <row r="45" spans="1:18" ht="12" hidden="1" customHeight="1">
      <c r="A45" s="597"/>
      <c r="B45" s="630">
        <f>+B43+1</f>
        <v>6</v>
      </c>
      <c r="C45" s="598"/>
      <c r="D45" s="69" t="s">
        <v>3</v>
      </c>
      <c r="E45" s="61"/>
      <c r="F45" s="62"/>
      <c r="G45" s="63"/>
      <c r="H45" s="63"/>
      <c r="I45" s="63"/>
      <c r="J45" s="62"/>
      <c r="K45" s="62"/>
      <c r="L45" s="62"/>
      <c r="M45" s="62"/>
      <c r="N45" s="62"/>
      <c r="O45" s="64"/>
      <c r="P45" s="65">
        <f>IF(SUM(E46:O46)=0,0,SUMPRODUCT(E45:O45,E46:O46)/SUM(E46:O46))</f>
        <v>0</v>
      </c>
      <c r="Q45" s="66"/>
      <c r="R45" s="59"/>
    </row>
    <row r="46" spans="1:18" ht="12" hidden="1" customHeight="1">
      <c r="A46" s="597"/>
      <c r="B46" s="631"/>
      <c r="C46" s="598"/>
      <c r="D46" s="70" t="s">
        <v>5</v>
      </c>
      <c r="E46" s="47"/>
      <c r="F46" s="48"/>
      <c r="G46" s="48"/>
      <c r="H46" s="49"/>
      <c r="I46" s="49"/>
      <c r="J46" s="48"/>
      <c r="K46" s="48"/>
      <c r="L46" s="48"/>
      <c r="M46" s="48"/>
      <c r="N46" s="48"/>
      <c r="O46" s="50"/>
      <c r="P46" s="51">
        <f>IF(SUM(E45:O45)=0,0,SUMPRODUCT(E46:O46,E45:O45)/SUM(E45:O45))</f>
        <v>0</v>
      </c>
      <c r="Q46" s="66"/>
      <c r="R46" s="59"/>
    </row>
    <row r="47" spans="1:18" ht="12" hidden="1" customHeight="1">
      <c r="A47" s="597"/>
      <c r="B47" s="630">
        <f>+B45+1</f>
        <v>7</v>
      </c>
      <c r="C47" s="598"/>
      <c r="D47" s="69" t="s">
        <v>3</v>
      </c>
      <c r="E47" s="61"/>
      <c r="F47" s="62"/>
      <c r="G47" s="63"/>
      <c r="H47" s="63"/>
      <c r="I47" s="63"/>
      <c r="J47" s="62"/>
      <c r="K47" s="62"/>
      <c r="L47" s="62"/>
      <c r="M47" s="62"/>
      <c r="N47" s="62"/>
      <c r="O47" s="64"/>
      <c r="P47" s="65">
        <f>IF(SUM(E48:O48)=0,0,SUMPRODUCT(E47:O47,E48:O48)/SUM(E48:O48))</f>
        <v>0</v>
      </c>
      <c r="Q47" s="66"/>
      <c r="R47" s="59"/>
    </row>
    <row r="48" spans="1:18" ht="12" hidden="1" customHeight="1">
      <c r="A48" s="597"/>
      <c r="B48" s="631"/>
      <c r="C48" s="598"/>
      <c r="D48" s="70" t="s">
        <v>5</v>
      </c>
      <c r="E48" s="47"/>
      <c r="F48" s="48"/>
      <c r="G48" s="48"/>
      <c r="H48" s="48"/>
      <c r="I48" s="48"/>
      <c r="J48" s="48"/>
      <c r="K48" s="48"/>
      <c r="L48" s="48"/>
      <c r="M48" s="48"/>
      <c r="N48" s="48"/>
      <c r="O48" s="50"/>
      <c r="P48" s="51">
        <f>IF(SUM(E47:O47)=0,0,SUMPRODUCT(E48:O48,E47:O47)/SUM(E47:O47))</f>
        <v>0</v>
      </c>
      <c r="Q48" s="66"/>
      <c r="R48" s="59"/>
    </row>
    <row r="49" spans="1:18" ht="12" hidden="1" customHeight="1">
      <c r="A49" s="597"/>
      <c r="B49" s="630">
        <f>+B47+1</f>
        <v>8</v>
      </c>
      <c r="C49" s="598"/>
      <c r="D49" s="69" t="s">
        <v>3</v>
      </c>
      <c r="E49" s="61"/>
      <c r="F49" s="62"/>
      <c r="G49" s="63"/>
      <c r="H49" s="63"/>
      <c r="I49" s="63"/>
      <c r="J49" s="62"/>
      <c r="K49" s="62"/>
      <c r="L49" s="62"/>
      <c r="M49" s="62"/>
      <c r="N49" s="62"/>
      <c r="O49" s="64"/>
      <c r="P49" s="65">
        <f>IF(SUM(E50:O50)=0,0,SUMPRODUCT(E49:O49,E50:O50)/SUM(E50:O50))</f>
        <v>0</v>
      </c>
      <c r="Q49" s="66"/>
      <c r="R49" s="59"/>
    </row>
    <row r="50" spans="1:18" ht="12" hidden="1" customHeight="1">
      <c r="A50" s="597"/>
      <c r="B50" s="631"/>
      <c r="C50" s="598"/>
      <c r="D50" s="70" t="s">
        <v>5</v>
      </c>
      <c r="E50" s="47"/>
      <c r="F50" s="48"/>
      <c r="G50" s="49"/>
      <c r="H50" s="49"/>
      <c r="I50" s="49"/>
      <c r="J50" s="48"/>
      <c r="K50" s="48"/>
      <c r="L50" s="48"/>
      <c r="M50" s="48"/>
      <c r="N50" s="48"/>
      <c r="O50" s="50"/>
      <c r="P50" s="51">
        <f>IF(SUM(E49:O49)=0,0,SUMPRODUCT(E50:O50,E49:O49)/SUM(E49:O49))</f>
        <v>0</v>
      </c>
      <c r="Q50" s="66"/>
      <c r="R50" s="59"/>
    </row>
    <row r="51" spans="1:18" ht="12" hidden="1" customHeight="1">
      <c r="A51" s="597"/>
      <c r="B51" s="630">
        <f>+B49+1</f>
        <v>9</v>
      </c>
      <c r="C51" s="598"/>
      <c r="D51" s="69" t="s">
        <v>3</v>
      </c>
      <c r="E51" s="61"/>
      <c r="F51" s="62"/>
      <c r="G51" s="63"/>
      <c r="H51" s="63"/>
      <c r="I51" s="63"/>
      <c r="J51" s="62"/>
      <c r="K51" s="62"/>
      <c r="L51" s="62"/>
      <c r="M51" s="62"/>
      <c r="N51" s="62"/>
      <c r="O51" s="50"/>
      <c r="P51" s="65">
        <f>IF(SUM(E52:O52)=0,0,SUMPRODUCT(E51:O51,E52:O52)/SUM(E52:O52))</f>
        <v>0</v>
      </c>
      <c r="Q51" s="66"/>
      <c r="R51" s="59"/>
    </row>
    <row r="52" spans="1:18" ht="12" hidden="1" customHeight="1">
      <c r="A52" s="597"/>
      <c r="B52" s="631"/>
      <c r="C52" s="598"/>
      <c r="D52" s="70" t="s">
        <v>5</v>
      </c>
      <c r="E52" s="47"/>
      <c r="F52" s="48"/>
      <c r="G52" s="49"/>
      <c r="H52" s="49"/>
      <c r="I52" s="49"/>
      <c r="J52" s="48"/>
      <c r="K52" s="48"/>
      <c r="L52" s="48"/>
      <c r="M52" s="48"/>
      <c r="N52" s="48"/>
      <c r="O52" s="50"/>
      <c r="P52" s="51">
        <f>IF(SUM(E51:O51)=0,0,SUMPRODUCT(E52:O52,E51:O51)/SUM(E51:O51))</f>
        <v>0</v>
      </c>
      <c r="Q52" s="66"/>
      <c r="R52" s="59"/>
    </row>
    <row r="53" spans="1:18" ht="12" customHeight="1">
      <c r="A53" s="610" t="s">
        <v>6</v>
      </c>
      <c r="B53" s="611"/>
      <c r="C53" s="611"/>
      <c r="D53" s="80" t="s">
        <v>3</v>
      </c>
      <c r="E53" s="81">
        <f>E5+E7+E9+E11+E13+E15+E17+E19+E21+E23+E25+E27+E29+E31+E33+E35+E37+E39+E41+E43+E45+E47+E49+E51</f>
        <v>80644.44</v>
      </c>
      <c r="F53" s="82">
        <f>F5+F7+F9+F11+F13+F15+F17+F19+F21+F23+F25+F27+F29+F31+F33+F35+F37+F39+F41+F43+F45+F47+F49+F51</f>
        <v>45316.009999999995</v>
      </c>
      <c r="G53" s="82">
        <f>G5+G7+G9+G11+G13+G15+G17+G19+G21+G23+G25+G27+G29+G31+G33+G35+G37+G39+G41+G43+G45+G47+G49+G51</f>
        <v>84873.37999999999</v>
      </c>
      <c r="H53" s="82">
        <f t="shared" ref="H53:N53" si="1">H5+H7+H9+H11+H13+H15+H17+H19+H21+H23+H25+H27+H29+H31+H33+H35+H37+H39+H41+H43+H45+H47+H49+H51</f>
        <v>92360.09</v>
      </c>
      <c r="I53" s="82">
        <f t="shared" si="1"/>
        <v>72744.42</v>
      </c>
      <c r="J53" s="82">
        <f t="shared" si="1"/>
        <v>26156.97</v>
      </c>
      <c r="K53" s="82">
        <f t="shared" si="1"/>
        <v>13020.99</v>
      </c>
      <c r="L53" s="82">
        <f t="shared" si="1"/>
        <v>0</v>
      </c>
      <c r="M53" s="82">
        <f t="shared" si="1"/>
        <v>0</v>
      </c>
      <c r="N53" s="82">
        <f t="shared" si="1"/>
        <v>9024.18</v>
      </c>
      <c r="O53" s="83"/>
      <c r="P53" s="84">
        <f>IF(SUM(E54:O54)=0,0,SUMPRODUCT(E53:O53,E54:O54)/SUM(E54:O54))</f>
        <v>52933.799113012465</v>
      </c>
      <c r="Q53" s="66"/>
      <c r="R53" s="58"/>
    </row>
    <row r="54" spans="1:18" ht="12" customHeight="1">
      <c r="A54" s="608" t="s">
        <v>1</v>
      </c>
      <c r="B54" s="609"/>
      <c r="C54" s="647"/>
      <c r="D54" s="76" t="s">
        <v>5</v>
      </c>
      <c r="E54" s="77">
        <f>IF(E53=0,0,(E5*E6+E7*E8+E9*E10+E11*E12+E13*E14+E15*E16+E17*E18+E19*E20+E21*E22+E23*E24+E25*E26+E27*E28+E29*E30+E31*E32+E33*E34+E35*E36+E37*E38+E39*E40+E41*E42+E43*E44+E45*E46+E47*E48+E49*E50+E51*E52)/E53)</f>
        <v>3306.3795895924031</v>
      </c>
      <c r="F54" s="78">
        <f t="shared" ref="F54:N54" si="2">IF(F53=0,0,(F5*F6+F7*F8+F9*F10+F11*F12+F13*F14+F15*F16+F17*F18+F19*F20+F21*F22+F23*F24+F25*F26+F27*F28+F29*F30+F31*F32+F33*F34+F35*F36+F37*F38+F39*F40+F41*F42+F43*F44+F45*F46+F47*F48+F49*F50+F51*F52)/F53)</f>
        <v>3398.3845606202012</v>
      </c>
      <c r="G54" s="78">
        <f t="shared" si="2"/>
        <v>3085.0754663456082</v>
      </c>
      <c r="H54" s="78">
        <f t="shared" si="2"/>
        <v>2866.68718315559</v>
      </c>
      <c r="I54" s="78">
        <f t="shared" si="2"/>
        <v>3223.8696256695875</v>
      </c>
      <c r="J54" s="78">
        <f t="shared" si="2"/>
        <v>3480.067265284802</v>
      </c>
      <c r="K54" s="78">
        <f t="shared" si="2"/>
        <v>3198.6674073702447</v>
      </c>
      <c r="L54" s="78">
        <f t="shared" si="2"/>
        <v>0</v>
      </c>
      <c r="M54" s="78">
        <f t="shared" si="2"/>
        <v>0</v>
      </c>
      <c r="N54" s="78">
        <f t="shared" si="2"/>
        <v>2739.8659784159936</v>
      </c>
      <c r="O54" s="79"/>
      <c r="P54" s="85">
        <f>IF(SUM(E53:O53)=0,0,SUMPRODUCT(E54:O54,E53:O53)/SUM(E53:O53))</f>
        <v>3157.3784916868317</v>
      </c>
      <c r="Q54" s="58"/>
      <c r="R54" s="58"/>
    </row>
    <row r="55" spans="1:18" ht="12" hidden="1" customHeight="1">
      <c r="A55" s="574" t="s">
        <v>94</v>
      </c>
      <c r="B55" s="577">
        <v>1</v>
      </c>
      <c r="C55" s="562" t="s">
        <v>121</v>
      </c>
      <c r="D55" s="86" t="s">
        <v>3</v>
      </c>
      <c r="E55" s="311"/>
      <c r="F55" s="306"/>
      <c r="G55" s="333"/>
      <c r="H55" s="326"/>
      <c r="I55" s="326"/>
      <c r="J55" s="326"/>
      <c r="K55" s="311"/>
      <c r="L55" s="311"/>
      <c r="M55" s="306"/>
      <c r="N55" s="333"/>
      <c r="O55" s="89"/>
      <c r="P55" s="90">
        <f>IF(SUM(E56:O56)=0,0,SUMPRODUCT(E55:O55,E56:O56)/SUM(E56:O56))</f>
        <v>0</v>
      </c>
      <c r="Q55" s="58"/>
      <c r="R55" s="59"/>
    </row>
    <row r="56" spans="1:18" ht="12" hidden="1" customHeight="1">
      <c r="A56" s="575"/>
      <c r="B56" s="578"/>
      <c r="C56" s="563"/>
      <c r="D56" s="91" t="s">
        <v>5</v>
      </c>
      <c r="E56" s="308"/>
      <c r="F56" s="308"/>
      <c r="G56" s="309"/>
      <c r="H56" s="309"/>
      <c r="I56" s="308"/>
      <c r="J56" s="308"/>
      <c r="K56" s="308"/>
      <c r="L56" s="308"/>
      <c r="M56" s="308"/>
      <c r="N56" s="309"/>
      <c r="O56" s="94"/>
      <c r="P56" s="95">
        <f>IF(SUM(E55:O55)=0,0,SUMPRODUCT(E56:O56,E55:O55)/SUM(E55:O55))</f>
        <v>0</v>
      </c>
      <c r="Q56" s="58"/>
      <c r="R56" s="59"/>
    </row>
    <row r="57" spans="1:18" ht="12" hidden="1" customHeight="1">
      <c r="A57" s="575"/>
      <c r="B57" s="579">
        <v>2</v>
      </c>
      <c r="C57" s="562" t="s">
        <v>204</v>
      </c>
      <c r="D57" s="96" t="s">
        <v>3</v>
      </c>
      <c r="E57" s="311"/>
      <c r="F57" s="311"/>
      <c r="G57" s="328"/>
      <c r="H57" s="314"/>
      <c r="I57" s="314"/>
      <c r="J57" s="314"/>
      <c r="K57" s="311"/>
      <c r="L57" s="311"/>
      <c r="M57" s="311"/>
      <c r="N57" s="328"/>
      <c r="O57" s="97"/>
      <c r="P57" s="98">
        <f>IF(SUM(E58:O58)=0,0,SUMPRODUCT(E57:O57,E58:O58)/SUM(E58:O58))</f>
        <v>0</v>
      </c>
      <c r="Q57" s="58"/>
      <c r="R57" s="59"/>
    </row>
    <row r="58" spans="1:18" ht="12" hidden="1" customHeight="1">
      <c r="A58" s="575"/>
      <c r="B58" s="578"/>
      <c r="C58" s="563"/>
      <c r="D58" s="91" t="s">
        <v>5</v>
      </c>
      <c r="E58" s="308"/>
      <c r="F58" s="308"/>
      <c r="G58" s="309"/>
      <c r="H58" s="309"/>
      <c r="I58" s="308"/>
      <c r="J58" s="308"/>
      <c r="K58" s="308"/>
      <c r="L58" s="308"/>
      <c r="M58" s="308"/>
      <c r="N58" s="309"/>
      <c r="O58" s="94"/>
      <c r="P58" s="51">
        <f>IF(SUM(E57:O57)=0,0,SUMPRODUCT(E58:O58,E57:O57)/SUM(E57:O57))</f>
        <v>0</v>
      </c>
      <c r="Q58" s="58"/>
      <c r="R58" s="59"/>
    </row>
    <row r="59" spans="1:18" ht="12" hidden="1" customHeight="1">
      <c r="A59" s="575"/>
      <c r="B59" s="579">
        <v>3</v>
      </c>
      <c r="C59" s="562"/>
      <c r="D59" s="96" t="s">
        <v>3</v>
      </c>
      <c r="E59" s="311"/>
      <c r="F59" s="328"/>
      <c r="G59" s="314"/>
      <c r="H59" s="314"/>
      <c r="I59" s="314"/>
      <c r="J59" s="314"/>
      <c r="K59" s="314"/>
      <c r="L59" s="311"/>
      <c r="M59" s="311"/>
      <c r="N59" s="311"/>
      <c r="O59" s="97"/>
      <c r="P59" s="98">
        <f>IF(SUM(E60:O60)=0,0,SUMPRODUCT(E59:O59,E60:O60)/SUM(E60:O60))</f>
        <v>0</v>
      </c>
      <c r="Q59" s="58"/>
      <c r="R59" s="59"/>
    </row>
    <row r="60" spans="1:18" ht="12" hidden="1" customHeight="1">
      <c r="A60" s="575"/>
      <c r="B60" s="578"/>
      <c r="C60" s="563"/>
      <c r="D60" s="91" t="s">
        <v>5</v>
      </c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94"/>
      <c r="P60" s="51">
        <f>IF(SUM(E59:O59)=0,0,SUMPRODUCT(E60:O60,E59:O59)/SUM(E59:O59))</f>
        <v>0</v>
      </c>
      <c r="Q60" s="58"/>
      <c r="R60" s="59"/>
    </row>
    <row r="61" spans="1:18" ht="12" hidden="1" customHeight="1">
      <c r="A61" s="575"/>
      <c r="B61" s="579">
        <v>4</v>
      </c>
      <c r="C61" s="562"/>
      <c r="D61" s="96" t="s">
        <v>3</v>
      </c>
      <c r="E61" s="310"/>
      <c r="F61" s="314"/>
      <c r="G61" s="314"/>
      <c r="H61" s="326"/>
      <c r="I61" s="326"/>
      <c r="J61" s="311"/>
      <c r="K61" s="328"/>
      <c r="L61" s="314"/>
      <c r="M61" s="314"/>
      <c r="N61" s="314"/>
      <c r="O61" s="97"/>
      <c r="P61" s="98">
        <f>IF(SUM(E62:O62)=0,0,SUMPRODUCT(E61:O61,E62:O62)/SUM(E62:O62))</f>
        <v>0</v>
      </c>
      <c r="Q61" s="58"/>
      <c r="R61" s="59"/>
    </row>
    <row r="62" spans="1:18" ht="12" hidden="1" customHeight="1">
      <c r="A62" s="575"/>
      <c r="B62" s="578"/>
      <c r="C62" s="563"/>
      <c r="D62" s="91" t="s">
        <v>5</v>
      </c>
      <c r="E62" s="307"/>
      <c r="F62" s="309"/>
      <c r="G62" s="309"/>
      <c r="H62" s="308"/>
      <c r="I62" s="308"/>
      <c r="J62" s="308"/>
      <c r="K62" s="308"/>
      <c r="L62" s="308"/>
      <c r="M62" s="308"/>
      <c r="N62" s="308"/>
      <c r="O62" s="94"/>
      <c r="P62" s="51">
        <f>IF(SUM(E61:O61)=0,0,SUMPRODUCT(E62:O62,E61:O61)/SUM(E61:O61))</f>
        <v>0</v>
      </c>
      <c r="Q62" s="58"/>
      <c r="R62" s="59"/>
    </row>
    <row r="63" spans="1:18" ht="12" hidden="1" customHeight="1">
      <c r="A63" s="575"/>
      <c r="B63" s="579"/>
      <c r="C63" s="562"/>
      <c r="D63" s="96" t="s">
        <v>3</v>
      </c>
      <c r="E63" s="310"/>
      <c r="F63" s="314"/>
      <c r="G63" s="314"/>
      <c r="H63" s="314"/>
      <c r="I63" s="314"/>
      <c r="J63" s="88"/>
      <c r="K63" s="88"/>
      <c r="L63" s="88"/>
      <c r="M63" s="88"/>
      <c r="N63" s="88"/>
      <c r="O63" s="97"/>
      <c r="P63" s="98">
        <f>IF(SUM(E64:O64)=0,0,SUMPRODUCT(E63:O63,E64:O64)/SUM(E64:O64))</f>
        <v>0</v>
      </c>
      <c r="Q63" s="58"/>
      <c r="R63" s="59"/>
    </row>
    <row r="64" spans="1:18" ht="12" hidden="1" customHeight="1">
      <c r="A64" s="575"/>
      <c r="B64" s="578"/>
      <c r="C64" s="563"/>
      <c r="D64" s="91" t="s">
        <v>5</v>
      </c>
      <c r="E64" s="307"/>
      <c r="F64" s="309"/>
      <c r="G64" s="309"/>
      <c r="H64" s="308"/>
      <c r="I64" s="308"/>
      <c r="J64" s="93"/>
      <c r="K64" s="93"/>
      <c r="L64" s="93"/>
      <c r="M64" s="93"/>
      <c r="N64" s="93"/>
      <c r="O64" s="94"/>
      <c r="P64" s="51">
        <f>IF(SUM(E63:O63)=0,0,SUMPRODUCT(E64:O64,E63:O63)/SUM(E63:O63))</f>
        <v>0</v>
      </c>
      <c r="Q64" s="58"/>
      <c r="R64" s="59"/>
    </row>
    <row r="65" spans="1:18" ht="12" hidden="1" customHeight="1">
      <c r="A65" s="575"/>
      <c r="B65" s="572"/>
      <c r="C65" s="632"/>
      <c r="D65" s="96" t="s">
        <v>3</v>
      </c>
      <c r="E65" s="310"/>
      <c r="F65" s="314"/>
      <c r="G65" s="314"/>
      <c r="H65" s="314"/>
      <c r="I65" s="314"/>
      <c r="J65" s="88"/>
      <c r="K65" s="88"/>
      <c r="L65" s="88"/>
      <c r="M65" s="88"/>
      <c r="N65" s="88"/>
      <c r="O65" s="97"/>
      <c r="P65" s="98">
        <f>IF(SUM(E66:O66)=0,0,SUMPRODUCT(E65:O65,E66:O66)/SUM(E66:O66))</f>
        <v>0</v>
      </c>
      <c r="Q65" s="58"/>
      <c r="R65" s="59"/>
    </row>
    <row r="66" spans="1:18" ht="12" hidden="1" customHeight="1">
      <c r="A66" s="575"/>
      <c r="B66" s="602"/>
      <c r="C66" s="633"/>
      <c r="D66" s="91" t="s">
        <v>5</v>
      </c>
      <c r="E66" s="307"/>
      <c r="F66" s="308"/>
      <c r="G66" s="308"/>
      <c r="H66" s="308"/>
      <c r="I66" s="308"/>
      <c r="J66" s="93"/>
      <c r="K66" s="93"/>
      <c r="L66" s="93"/>
      <c r="M66" s="93"/>
      <c r="N66" s="93"/>
      <c r="O66" s="94"/>
      <c r="P66" s="51">
        <f>IF(SUM(E65:O65)=0,0,SUMPRODUCT(E66:O66,E65:O65)/SUM(E65:O65))</f>
        <v>0</v>
      </c>
      <c r="Q66" s="58"/>
      <c r="R66" s="59"/>
    </row>
    <row r="67" spans="1:18" ht="12" hidden="1" customHeight="1">
      <c r="A67" s="575"/>
      <c r="B67" s="572"/>
      <c r="C67" s="562"/>
      <c r="D67" s="96" t="s">
        <v>3</v>
      </c>
      <c r="E67" s="87"/>
      <c r="F67" s="88"/>
      <c r="G67" s="88"/>
      <c r="H67" s="88"/>
      <c r="I67" s="88"/>
      <c r="J67" s="88"/>
      <c r="K67" s="88"/>
      <c r="L67" s="88"/>
      <c r="M67" s="88"/>
      <c r="N67" s="326"/>
      <c r="O67" s="97"/>
      <c r="P67" s="98">
        <f>IF(SUM(E68:O68)=0,0,SUMPRODUCT(E67:O67,E68:O68)/SUM(E68:O68))</f>
        <v>0</v>
      </c>
      <c r="Q67" s="58"/>
      <c r="R67" s="59"/>
    </row>
    <row r="68" spans="1:18" ht="12" hidden="1" customHeight="1">
      <c r="A68" s="576"/>
      <c r="B68" s="573"/>
      <c r="C68" s="563"/>
      <c r="D68" s="91" t="s">
        <v>5</v>
      </c>
      <c r="E68" s="93"/>
      <c r="F68" s="93"/>
      <c r="G68" s="93"/>
      <c r="H68" s="93"/>
      <c r="I68" s="93"/>
      <c r="J68" s="93"/>
      <c r="K68" s="93"/>
      <c r="L68" s="93"/>
      <c r="M68" s="93"/>
      <c r="N68" s="308"/>
      <c r="O68" s="94"/>
      <c r="P68" s="51">
        <f>IF(SUM(E67:O67)=0,0,SUMPRODUCT(E68:O68,E67:O67)/SUM(E67:O67))</f>
        <v>0</v>
      </c>
      <c r="Q68" s="58"/>
      <c r="R68" s="59"/>
    </row>
    <row r="69" spans="1:18" ht="12" hidden="1" customHeight="1">
      <c r="A69" s="564" t="s">
        <v>6</v>
      </c>
      <c r="B69" s="565"/>
      <c r="C69" s="566"/>
      <c r="D69" s="80" t="s">
        <v>3</v>
      </c>
      <c r="E69" s="102">
        <f>E55+E57+E59+E63+E61+E65+E67</f>
        <v>0</v>
      </c>
      <c r="F69" s="103">
        <f>F55+F57+F59+F63+F61+F65+F67</f>
        <v>0</v>
      </c>
      <c r="G69" s="103">
        <f t="shared" ref="G69:O69" si="3">G55+G57+G59+G63+G61+G65+G67</f>
        <v>0</v>
      </c>
      <c r="H69" s="103">
        <f t="shared" si="3"/>
        <v>0</v>
      </c>
      <c r="I69" s="103">
        <f t="shared" si="3"/>
        <v>0</v>
      </c>
      <c r="J69" s="103">
        <f>J55+J57+J59+J63+J61+J65+J67</f>
        <v>0</v>
      </c>
      <c r="K69" s="103">
        <f t="shared" si="3"/>
        <v>0</v>
      </c>
      <c r="L69" s="103">
        <f t="shared" si="3"/>
        <v>0</v>
      </c>
      <c r="M69" s="103">
        <f t="shared" si="3"/>
        <v>0</v>
      </c>
      <c r="N69" s="103">
        <f>N55+N57+N59+N63+N61+N65+N67</f>
        <v>0</v>
      </c>
      <c r="O69" s="104">
        <f t="shared" si="3"/>
        <v>0</v>
      </c>
      <c r="P69" s="104">
        <f>IF(SUM(E70:O70)=0,0,SUMPRODUCT(E69:O69,E70:O70)/SUM(E70:O70))</f>
        <v>0</v>
      </c>
      <c r="Q69" s="58"/>
      <c r="R69" s="59"/>
    </row>
    <row r="70" spans="1:18" ht="12" hidden="1" customHeight="1">
      <c r="A70" s="567" t="s">
        <v>1</v>
      </c>
      <c r="B70" s="568"/>
      <c r="C70" s="569"/>
      <c r="D70" s="105" t="s">
        <v>5</v>
      </c>
      <c r="E70" s="106">
        <f>IF(E69=0,0,(E55*E56+E57*E58+E59*E60+E61*E62+E63*E64+E65*E66+E67*E68)/E69)</f>
        <v>0</v>
      </c>
      <c r="F70" s="107">
        <f t="shared" ref="F70:O70" si="4">IF(F69=0,0,(F55*F56+F57*F58+F59*F60+F61*F62+F63*F64+F65*F66+F67*F68)/F69)</f>
        <v>0</v>
      </c>
      <c r="G70" s="107">
        <f t="shared" si="4"/>
        <v>0</v>
      </c>
      <c r="H70" s="107">
        <f t="shared" si="4"/>
        <v>0</v>
      </c>
      <c r="I70" s="107">
        <f t="shared" si="4"/>
        <v>0</v>
      </c>
      <c r="J70" s="107">
        <f t="shared" si="4"/>
        <v>0</v>
      </c>
      <c r="K70" s="107">
        <f t="shared" si="4"/>
        <v>0</v>
      </c>
      <c r="L70" s="107">
        <f t="shared" si="4"/>
        <v>0</v>
      </c>
      <c r="M70" s="107">
        <f t="shared" si="4"/>
        <v>0</v>
      </c>
      <c r="N70" s="107">
        <f t="shared" si="4"/>
        <v>0</v>
      </c>
      <c r="O70" s="101">
        <f t="shared" si="4"/>
        <v>0</v>
      </c>
      <c r="P70" s="85">
        <f>IF(SUM(E69:O69)=0,0,SUMPRODUCT(E70:O70,E69:O69)/SUM(E69:O69))</f>
        <v>0</v>
      </c>
      <c r="Q70" s="58"/>
      <c r="R70" s="59"/>
    </row>
    <row r="71" spans="1:18" ht="12" hidden="1" customHeight="1">
      <c r="A71" s="593" t="s">
        <v>94</v>
      </c>
      <c r="B71" s="577">
        <v>1</v>
      </c>
      <c r="C71" s="581" t="s">
        <v>121</v>
      </c>
      <c r="D71" s="86" t="s">
        <v>3</v>
      </c>
      <c r="E71" s="311"/>
      <c r="F71" s="306"/>
      <c r="G71" s="333"/>
      <c r="H71" s="326"/>
      <c r="I71" s="326"/>
      <c r="J71" s="326"/>
      <c r="K71" s="311"/>
      <c r="L71" s="311"/>
      <c r="M71" s="306"/>
      <c r="N71" s="333"/>
      <c r="O71" s="89"/>
      <c r="P71" s="90">
        <f>IF(SUM(E72:O72)=0,0,SUMPRODUCT(E71:O71,E72:O72)/SUM(E72:O72))</f>
        <v>0</v>
      </c>
      <c r="Q71" s="58"/>
      <c r="R71" s="59"/>
    </row>
    <row r="72" spans="1:18" ht="12" hidden="1" customHeight="1">
      <c r="A72" s="575"/>
      <c r="B72" s="578"/>
      <c r="C72" s="563"/>
      <c r="D72" s="91" t="s">
        <v>5</v>
      </c>
      <c r="E72" s="308"/>
      <c r="F72" s="308"/>
      <c r="G72" s="309"/>
      <c r="H72" s="309"/>
      <c r="I72" s="308"/>
      <c r="J72" s="308"/>
      <c r="K72" s="308"/>
      <c r="L72" s="308"/>
      <c r="M72" s="308"/>
      <c r="N72" s="309"/>
      <c r="O72" s="94"/>
      <c r="P72" s="51">
        <f>IF(SUM(E71:O71)=0,0,SUMPRODUCT(E72:O72,E71:O71)/SUM(E71:O71))</f>
        <v>0</v>
      </c>
      <c r="Q72" s="58"/>
      <c r="R72" s="59"/>
    </row>
    <row r="73" spans="1:18" ht="12" hidden="1" customHeight="1">
      <c r="A73" s="575"/>
      <c r="B73" s="579">
        <f>+B71+1</f>
        <v>2</v>
      </c>
      <c r="C73" s="562" t="s">
        <v>208</v>
      </c>
      <c r="D73" s="86" t="s">
        <v>3</v>
      </c>
      <c r="E73" s="311"/>
      <c r="F73" s="311"/>
      <c r="G73" s="328"/>
      <c r="H73" s="314"/>
      <c r="I73" s="314"/>
      <c r="J73" s="314"/>
      <c r="K73" s="311"/>
      <c r="L73" s="311"/>
      <c r="M73" s="311"/>
      <c r="N73" s="328"/>
      <c r="O73" s="363"/>
      <c r="P73" s="196">
        <f>IF(SUM(E74:O74)=0,0,SUMPRODUCT(E73:O73,E74:O74)/SUM(E74:O74))</f>
        <v>0</v>
      </c>
      <c r="Q73" s="58"/>
      <c r="R73" s="59"/>
    </row>
    <row r="74" spans="1:18" ht="12" hidden="1" customHeight="1">
      <c r="A74" s="575"/>
      <c r="B74" s="578"/>
      <c r="C74" s="563"/>
      <c r="D74" s="91" t="s">
        <v>5</v>
      </c>
      <c r="E74" s="308"/>
      <c r="F74" s="308"/>
      <c r="G74" s="309"/>
      <c r="H74" s="309"/>
      <c r="I74" s="308"/>
      <c r="J74" s="308"/>
      <c r="K74" s="308"/>
      <c r="L74" s="308"/>
      <c r="M74" s="308"/>
      <c r="N74" s="309"/>
      <c r="O74" s="94"/>
      <c r="P74" s="95">
        <f>IF(SUM(E73:O73)=0,0,SUMPRODUCT(E74:O74,E73:O73)/SUM(E73:O73))</f>
        <v>0</v>
      </c>
      <c r="Q74" s="58"/>
      <c r="R74" s="59"/>
    </row>
    <row r="75" spans="1:18" ht="12" hidden="1" customHeight="1">
      <c r="A75" s="575"/>
      <c r="B75" s="571">
        <f>+B73+1</f>
        <v>3</v>
      </c>
      <c r="C75" s="562"/>
      <c r="D75" s="96" t="s">
        <v>3</v>
      </c>
      <c r="E75" s="311"/>
      <c r="F75" s="328"/>
      <c r="G75" s="314"/>
      <c r="H75" s="314"/>
      <c r="I75" s="314"/>
      <c r="J75" s="311"/>
      <c r="K75" s="328"/>
      <c r="L75" s="314"/>
      <c r="M75" s="314"/>
      <c r="N75" s="314"/>
      <c r="O75" s="97"/>
      <c r="P75" s="98">
        <f>IF(SUM(E76:O76)=0,0,SUMPRODUCT(E75:O75,E76:O76)/SUM(E76:O76))</f>
        <v>0</v>
      </c>
      <c r="Q75" s="58"/>
      <c r="R75" s="59"/>
    </row>
    <row r="76" spans="1:18" ht="12" hidden="1" customHeight="1">
      <c r="A76" s="575"/>
      <c r="B76" s="571"/>
      <c r="C76" s="563"/>
      <c r="D76" s="91" t="s">
        <v>5</v>
      </c>
      <c r="E76" s="308"/>
      <c r="F76" s="327"/>
      <c r="G76" s="316"/>
      <c r="H76" s="316"/>
      <c r="I76" s="316"/>
      <c r="J76" s="308"/>
      <c r="K76" s="327"/>
      <c r="L76" s="316"/>
      <c r="M76" s="316"/>
      <c r="N76" s="316"/>
      <c r="O76" s="94"/>
      <c r="P76" s="51">
        <f>IF(SUM(E75:O75)=0,0,SUMPRODUCT(E76:O76,E75:O75)/SUM(E75:O75))</f>
        <v>0</v>
      </c>
      <c r="Q76" s="58"/>
      <c r="R76" s="59"/>
    </row>
    <row r="77" spans="1:18" ht="12" hidden="1" customHeight="1">
      <c r="A77" s="575"/>
      <c r="B77" s="571">
        <f>+B75+1</f>
        <v>4</v>
      </c>
      <c r="C77" s="562"/>
      <c r="D77" s="96" t="s">
        <v>3</v>
      </c>
      <c r="E77" s="314"/>
      <c r="F77" s="314"/>
      <c r="G77" s="314"/>
      <c r="H77" s="311"/>
      <c r="I77" s="311"/>
      <c r="J77" s="311"/>
      <c r="K77" s="328"/>
      <c r="L77" s="314"/>
      <c r="M77" s="314"/>
      <c r="N77" s="314"/>
      <c r="O77" s="97"/>
      <c r="P77" s="98">
        <f>IF(SUM(E78:O78)=0,0,SUMPRODUCT(E77:O77,E78:O78)/SUM(E78:O78))</f>
        <v>0</v>
      </c>
      <c r="Q77" s="58"/>
      <c r="R77" s="59"/>
    </row>
    <row r="78" spans="1:18" ht="12" hidden="1" customHeight="1">
      <c r="A78" s="575"/>
      <c r="B78" s="571"/>
      <c r="C78" s="563"/>
      <c r="D78" s="91" t="s">
        <v>5</v>
      </c>
      <c r="E78" s="316"/>
      <c r="F78" s="316"/>
      <c r="G78" s="316"/>
      <c r="H78" s="308"/>
      <c r="I78" s="308"/>
      <c r="J78" s="308"/>
      <c r="K78" s="327"/>
      <c r="L78" s="316"/>
      <c r="M78" s="316"/>
      <c r="N78" s="316"/>
      <c r="O78" s="94"/>
      <c r="P78" s="51">
        <f>IF(SUM(E77:O77)=0,0,SUMPRODUCT(E78:O78,E77:O77)/SUM(E77:O77))</f>
        <v>0</v>
      </c>
      <c r="Q78" s="58"/>
      <c r="R78" s="59"/>
    </row>
    <row r="79" spans="1:18" ht="12" hidden="1" customHeight="1">
      <c r="A79" s="575"/>
      <c r="B79" s="571">
        <f>+B77+1</f>
        <v>5</v>
      </c>
      <c r="C79" s="562"/>
      <c r="D79" s="96" t="s">
        <v>3</v>
      </c>
      <c r="E79" s="314"/>
      <c r="F79" s="314"/>
      <c r="G79" s="314"/>
      <c r="H79" s="311"/>
      <c r="I79" s="311"/>
      <c r="J79" s="311"/>
      <c r="K79" s="328"/>
      <c r="L79" s="314"/>
      <c r="M79" s="314"/>
      <c r="N79" s="314"/>
      <c r="O79" s="97"/>
      <c r="P79" s="98">
        <f>IF(SUM(E80:O80)=0,0,SUMPRODUCT(E79:O79,E80:O80)/SUM(E80:O80))</f>
        <v>0</v>
      </c>
      <c r="Q79" s="58"/>
      <c r="R79" s="59"/>
    </row>
    <row r="80" spans="1:18" ht="12" hidden="1" customHeight="1">
      <c r="A80" s="575"/>
      <c r="B80" s="571"/>
      <c r="C80" s="563"/>
      <c r="D80" s="91" t="s">
        <v>5</v>
      </c>
      <c r="E80" s="316"/>
      <c r="F80" s="316"/>
      <c r="G80" s="316"/>
      <c r="H80" s="308"/>
      <c r="I80" s="308"/>
      <c r="J80" s="308"/>
      <c r="K80" s="327"/>
      <c r="L80" s="316"/>
      <c r="M80" s="316"/>
      <c r="N80" s="316"/>
      <c r="O80" s="94"/>
      <c r="P80" s="51">
        <f>IF(SUM(E79:O79)=0,0,SUMPRODUCT(E80:O80,E79:O79)/SUM(E79:O79))</f>
        <v>0</v>
      </c>
      <c r="Q80" s="58"/>
      <c r="R80" s="59"/>
    </row>
    <row r="81" spans="1:18" ht="12" hidden="1" customHeight="1">
      <c r="A81" s="575"/>
      <c r="B81" s="571">
        <f>+B79+1</f>
        <v>6</v>
      </c>
      <c r="C81" s="562"/>
      <c r="D81" s="96" t="s">
        <v>3</v>
      </c>
      <c r="E81" s="314"/>
      <c r="F81" s="314"/>
      <c r="G81" s="314"/>
      <c r="H81" s="311"/>
      <c r="I81" s="311"/>
      <c r="J81" s="311"/>
      <c r="K81" s="328"/>
      <c r="L81" s="314"/>
      <c r="M81" s="314"/>
      <c r="N81" s="314"/>
      <c r="O81" s="97"/>
      <c r="P81" s="98">
        <f>IF(SUM(E82:O82)=0,0,SUMPRODUCT(E81:O81,E82:O82)/SUM(E82:O82))</f>
        <v>0</v>
      </c>
      <c r="Q81" s="58"/>
      <c r="R81" s="59"/>
    </row>
    <row r="82" spans="1:18" ht="12" hidden="1" customHeight="1">
      <c r="A82" s="575"/>
      <c r="B82" s="571"/>
      <c r="C82" s="563"/>
      <c r="D82" s="91" t="s">
        <v>5</v>
      </c>
      <c r="E82" s="316"/>
      <c r="F82" s="316"/>
      <c r="G82" s="316"/>
      <c r="H82" s="308"/>
      <c r="I82" s="308"/>
      <c r="J82" s="308"/>
      <c r="K82" s="327"/>
      <c r="L82" s="316"/>
      <c r="M82" s="316"/>
      <c r="N82" s="316"/>
      <c r="O82" s="94"/>
      <c r="P82" s="51">
        <f>IF(SUM(E81:O81)=0,0,SUMPRODUCT(E82:O82,E81:O81)/SUM(E81:O81))</f>
        <v>0</v>
      </c>
      <c r="Q82" s="58"/>
      <c r="R82" s="59"/>
    </row>
    <row r="83" spans="1:18" ht="12" hidden="1" customHeight="1">
      <c r="A83" s="575"/>
      <c r="B83" s="571">
        <f>+B81+1</f>
        <v>7</v>
      </c>
      <c r="C83" s="562"/>
      <c r="D83" s="96" t="s">
        <v>3</v>
      </c>
      <c r="E83" s="314"/>
      <c r="F83" s="314"/>
      <c r="G83" s="314"/>
      <c r="H83" s="88"/>
      <c r="I83" s="88"/>
      <c r="J83" s="88"/>
      <c r="K83" s="88"/>
      <c r="L83" s="88"/>
      <c r="M83" s="88"/>
      <c r="N83" s="88"/>
      <c r="O83" s="97"/>
      <c r="P83" s="98">
        <f>IF(SUM(E84:O84)=0,0,SUMPRODUCT(E83:O83,E84:O84)/SUM(E84:O84))</f>
        <v>0</v>
      </c>
      <c r="Q83" s="58"/>
      <c r="R83" s="59"/>
    </row>
    <row r="84" spans="1:18" ht="12" hidden="1" customHeight="1">
      <c r="A84" s="575"/>
      <c r="B84" s="571"/>
      <c r="C84" s="563"/>
      <c r="D84" s="91" t="s">
        <v>5</v>
      </c>
      <c r="E84" s="316"/>
      <c r="F84" s="316"/>
      <c r="G84" s="316"/>
      <c r="H84" s="93"/>
      <c r="I84" s="93"/>
      <c r="J84" s="93"/>
      <c r="K84" s="93"/>
      <c r="L84" s="93"/>
      <c r="M84" s="93"/>
      <c r="N84" s="93"/>
      <c r="O84" s="94"/>
      <c r="P84" s="51">
        <f>IF(SUM(E83:O83)=0,0,SUMPRODUCT(E84:O84,E83:O83)/SUM(E83:O83))</f>
        <v>0</v>
      </c>
      <c r="Q84" s="58"/>
      <c r="R84" s="59"/>
    </row>
    <row r="85" spans="1:18" ht="12" hidden="1" customHeight="1">
      <c r="A85" s="575"/>
      <c r="B85" s="595">
        <f>+B83+1</f>
        <v>8</v>
      </c>
      <c r="C85" s="598"/>
      <c r="D85" s="96" t="s">
        <v>3</v>
      </c>
      <c r="E85" s="87"/>
      <c r="F85" s="88"/>
      <c r="G85" s="88"/>
      <c r="H85" s="88"/>
      <c r="I85" s="88"/>
      <c r="J85" s="88"/>
      <c r="K85" s="88"/>
      <c r="L85" s="88"/>
      <c r="M85" s="88"/>
      <c r="N85" s="88"/>
      <c r="O85" s="97"/>
      <c r="P85" s="98">
        <f>IF(SUM(E86:O86)=0,0,SUMPRODUCT(E85:O85,E86:O86)/SUM(E86:O86))</f>
        <v>0</v>
      </c>
      <c r="Q85" s="58"/>
      <c r="R85" s="59"/>
    </row>
    <row r="86" spans="1:18" ht="12" hidden="1" customHeight="1">
      <c r="A86" s="575"/>
      <c r="B86" s="595"/>
      <c r="C86" s="598"/>
      <c r="D86" s="91" t="s">
        <v>5</v>
      </c>
      <c r="E86" s="92"/>
      <c r="F86" s="93"/>
      <c r="G86" s="93"/>
      <c r="H86" s="93"/>
      <c r="I86" s="93"/>
      <c r="J86" s="93"/>
      <c r="K86" s="93"/>
      <c r="L86" s="93"/>
      <c r="M86" s="93"/>
      <c r="N86" s="93"/>
      <c r="O86" s="94"/>
      <c r="P86" s="51">
        <f>IF(SUM(E85:O85)=0,0,SUMPRODUCT(E86:O86,E85:O85)/SUM(E85:O85))</f>
        <v>0</v>
      </c>
      <c r="Q86" s="58"/>
      <c r="R86" s="59"/>
    </row>
    <row r="87" spans="1:18" ht="12" hidden="1" customHeight="1">
      <c r="A87" s="564" t="s">
        <v>6</v>
      </c>
      <c r="B87" s="565"/>
      <c r="C87" s="566"/>
      <c r="D87" s="80" t="s">
        <v>3</v>
      </c>
      <c r="E87" s="102">
        <f t="shared" ref="E87:N87" si="5">E71+E73+E75+E77+E81+E79+E83+E85</f>
        <v>0</v>
      </c>
      <c r="F87" s="103">
        <f t="shared" si="5"/>
        <v>0</v>
      </c>
      <c r="G87" s="103">
        <f t="shared" si="5"/>
        <v>0</v>
      </c>
      <c r="H87" s="103">
        <f t="shared" si="5"/>
        <v>0</v>
      </c>
      <c r="I87" s="103">
        <f t="shared" si="5"/>
        <v>0</v>
      </c>
      <c r="J87" s="103">
        <f t="shared" si="5"/>
        <v>0</v>
      </c>
      <c r="K87" s="103">
        <f t="shared" si="5"/>
        <v>0</v>
      </c>
      <c r="L87" s="103">
        <f t="shared" si="5"/>
        <v>0</v>
      </c>
      <c r="M87" s="103">
        <f t="shared" si="5"/>
        <v>0</v>
      </c>
      <c r="N87" s="103">
        <f t="shared" si="5"/>
        <v>0</v>
      </c>
      <c r="O87" s="104">
        <f>O71+O75+O77+O81+O79+O83+O85</f>
        <v>0</v>
      </c>
      <c r="P87" s="104">
        <f>IF(SUM(E88:O88)=0,0,SUMPRODUCT(E87:O87,E88:O88)/SUM(E88:O88))</f>
        <v>0</v>
      </c>
      <c r="Q87" s="58"/>
      <c r="R87" s="59"/>
    </row>
    <row r="88" spans="1:18" ht="12" hidden="1" customHeight="1">
      <c r="A88" s="567" t="s">
        <v>1</v>
      </c>
      <c r="B88" s="568"/>
      <c r="C88" s="569"/>
      <c r="D88" s="105" t="s">
        <v>5</v>
      </c>
      <c r="E88" s="106">
        <f t="shared" ref="E88:N88" si="6">IF(E87=0,0,(E71*E72+E73*E74+E75*E76+E77*E78+E79*E80+E81*E82+E83*E84+E85*E86)/E87)</f>
        <v>0</v>
      </c>
      <c r="F88" s="107">
        <f t="shared" si="6"/>
        <v>0</v>
      </c>
      <c r="G88" s="107">
        <f t="shared" si="6"/>
        <v>0</v>
      </c>
      <c r="H88" s="107">
        <f t="shared" si="6"/>
        <v>0</v>
      </c>
      <c r="I88" s="107">
        <f t="shared" si="6"/>
        <v>0</v>
      </c>
      <c r="J88" s="107">
        <f t="shared" si="6"/>
        <v>0</v>
      </c>
      <c r="K88" s="107">
        <f t="shared" si="6"/>
        <v>0</v>
      </c>
      <c r="L88" s="107">
        <f t="shared" si="6"/>
        <v>0</v>
      </c>
      <c r="M88" s="107">
        <f t="shared" si="6"/>
        <v>0</v>
      </c>
      <c r="N88" s="107">
        <f t="shared" si="6"/>
        <v>0</v>
      </c>
      <c r="O88" s="101">
        <f>IF(O87=0,0,(O71*O72+O75*O76+O77*O78+O79*O80+O81*O82+O83*O84+O85*O86)/O87)</f>
        <v>0</v>
      </c>
      <c r="P88" s="85">
        <f>IF(SUM(E87:O87)=0,0,SUMPRODUCT(E88:O88,E87:O87)/SUM(E87:O87))</f>
        <v>0</v>
      </c>
      <c r="Q88" s="58"/>
      <c r="R88" s="59"/>
    </row>
    <row r="89" spans="1:18" ht="12" customHeight="1">
      <c r="A89" s="593" t="s">
        <v>103</v>
      </c>
      <c r="B89" s="580">
        <v>1</v>
      </c>
      <c r="C89" s="562" t="s">
        <v>144</v>
      </c>
      <c r="D89" s="86" t="s">
        <v>3</v>
      </c>
      <c r="E89" s="306">
        <v>6934.91</v>
      </c>
      <c r="F89" s="333">
        <v>5582.46</v>
      </c>
      <c r="G89" s="326">
        <v>10903.59</v>
      </c>
      <c r="H89" s="326">
        <v>12578.76</v>
      </c>
      <c r="I89" s="326">
        <v>13365.13</v>
      </c>
      <c r="J89" s="306">
        <v>2563.17</v>
      </c>
      <c r="K89" s="333">
        <v>84</v>
      </c>
      <c r="L89" s="326">
        <v>0</v>
      </c>
      <c r="M89" s="326">
        <v>0</v>
      </c>
      <c r="N89" s="326">
        <v>0</v>
      </c>
      <c r="O89" s="89"/>
      <c r="P89" s="90">
        <f>IF(SUM(E90:O90)=0,0,SUMPRODUCT(E89:O89,E90:O90)/SUM(E90:O90))</f>
        <v>5750.94170758983</v>
      </c>
      <c r="Q89" s="58"/>
      <c r="R89" s="59"/>
    </row>
    <row r="90" spans="1:18" ht="12" customHeight="1">
      <c r="A90" s="575"/>
      <c r="B90" s="571"/>
      <c r="C90" s="563"/>
      <c r="D90" s="91" t="s">
        <v>5</v>
      </c>
      <c r="E90" s="308">
        <v>6508.2645161290302</v>
      </c>
      <c r="F90" s="327">
        <v>6699.1261261261297</v>
      </c>
      <c r="G90" s="316">
        <v>6891.9466666666704</v>
      </c>
      <c r="H90" s="316">
        <v>6579.0360655737704</v>
      </c>
      <c r="I90" s="316">
        <v>6710.2068965517301</v>
      </c>
      <c r="J90" s="308">
        <v>6699.7954545454504</v>
      </c>
      <c r="K90" s="327">
        <v>6799.7954545454504</v>
      </c>
      <c r="L90" s="316">
        <v>6799.7954545454504</v>
      </c>
      <c r="M90" s="316">
        <v>6799.7954545454504</v>
      </c>
      <c r="N90" s="316"/>
      <c r="O90" s="94"/>
      <c r="P90" s="51">
        <f>IF(SUM(E89:O89)=0,0,SUMPRODUCT(E90:O90,E89:O89)/SUM(E89:O89))</f>
        <v>6688.1000545204497</v>
      </c>
      <c r="Q90" s="58"/>
      <c r="R90" s="59"/>
    </row>
    <row r="91" spans="1:18" ht="12" customHeight="1">
      <c r="A91" s="575"/>
      <c r="B91" s="571">
        <f>+B89+1</f>
        <v>2</v>
      </c>
      <c r="C91" s="562" t="s">
        <v>108</v>
      </c>
      <c r="D91" s="86" t="s">
        <v>3</v>
      </c>
      <c r="E91" s="311">
        <v>101</v>
      </c>
      <c r="F91" s="311">
        <v>91</v>
      </c>
      <c r="G91" s="328">
        <v>4456.21</v>
      </c>
      <c r="H91" s="314">
        <v>8842.92</v>
      </c>
      <c r="I91" s="314">
        <v>8640.7099999999991</v>
      </c>
      <c r="J91" s="314">
        <v>1686.75</v>
      </c>
      <c r="K91" s="311">
        <v>0</v>
      </c>
      <c r="L91" s="311">
        <v>0</v>
      </c>
      <c r="M91" s="311">
        <v>0</v>
      </c>
      <c r="N91" s="328">
        <v>0</v>
      </c>
      <c r="O91" s="363"/>
      <c r="P91" s="196">
        <f>IF(SUM(E92:O92)=0,0,SUMPRODUCT(E91:O91,E92:O92)/SUM(E92:O92))</f>
        <v>2360.3368856644711</v>
      </c>
      <c r="Q91" s="58"/>
      <c r="R91" s="59"/>
    </row>
    <row r="92" spans="1:18" ht="12" customHeight="1">
      <c r="A92" s="575"/>
      <c r="B92" s="571"/>
      <c r="C92" s="563"/>
      <c r="D92" s="91" t="s">
        <v>5</v>
      </c>
      <c r="E92" s="308">
        <v>5943.8510638297903</v>
      </c>
      <c r="F92" s="308">
        <v>6175.3</v>
      </c>
      <c r="G92" s="327">
        <v>6391.3884892086298</v>
      </c>
      <c r="H92" s="316">
        <v>6622.7135678391996</v>
      </c>
      <c r="I92" s="316">
        <v>6720.2857142857101</v>
      </c>
      <c r="J92" s="316">
        <v>7028.2941176470604</v>
      </c>
      <c r="K92" s="308">
        <v>7028.2941176470604</v>
      </c>
      <c r="L92" s="308">
        <v>7028.2941176470604</v>
      </c>
      <c r="M92" s="308">
        <v>7028.2941176470604</v>
      </c>
      <c r="N92" s="327">
        <v>7028.2941176470604</v>
      </c>
      <c r="O92" s="94"/>
      <c r="P92" s="95">
        <f>IF(SUM(E91:O91)=0,0,SUMPRODUCT(E92:O92,E91:O91)/SUM(E91:O91))</f>
        <v>6638.9652744972163</v>
      </c>
      <c r="Q92" s="58"/>
      <c r="R92" s="59"/>
    </row>
    <row r="93" spans="1:18" ht="12" hidden="1" customHeight="1">
      <c r="A93" s="575"/>
      <c r="B93" s="571">
        <f>+B91+1</f>
        <v>3</v>
      </c>
      <c r="C93" s="562" t="s">
        <v>239</v>
      </c>
      <c r="D93" s="96" t="s">
        <v>3</v>
      </c>
      <c r="E93" s="311"/>
      <c r="F93" s="311"/>
      <c r="G93" s="328"/>
      <c r="H93" s="314"/>
      <c r="I93" s="314"/>
      <c r="J93" s="314"/>
      <c r="K93" s="311"/>
      <c r="L93" s="311"/>
      <c r="M93" s="311"/>
      <c r="N93" s="328"/>
      <c r="O93" s="97"/>
      <c r="P93" s="98">
        <f>IF(SUM(E94:O94)=0,0,SUMPRODUCT(E93:O93,E94:O94)/SUM(E94:O94))</f>
        <v>0</v>
      </c>
      <c r="Q93" s="58"/>
      <c r="R93" s="59"/>
    </row>
    <row r="94" spans="1:18" ht="12" hidden="1" customHeight="1">
      <c r="A94" s="575"/>
      <c r="B94" s="571"/>
      <c r="C94" s="563"/>
      <c r="D94" s="91" t="s">
        <v>5</v>
      </c>
      <c r="E94" s="308"/>
      <c r="F94" s="308"/>
      <c r="G94" s="327"/>
      <c r="H94" s="316"/>
      <c r="I94" s="316"/>
      <c r="J94" s="316"/>
      <c r="K94" s="308"/>
      <c r="L94" s="308"/>
      <c r="M94" s="308"/>
      <c r="N94" s="327"/>
      <c r="O94" s="94"/>
      <c r="P94" s="51">
        <f>IF(SUM(E93:O93)=0,0,SUMPRODUCT(E94:O94,E93:O93)/SUM(E93:O93))</f>
        <v>0</v>
      </c>
      <c r="Q94" s="58"/>
      <c r="R94" s="59"/>
    </row>
    <row r="95" spans="1:18" ht="12" customHeight="1">
      <c r="A95" s="575"/>
      <c r="B95" s="571">
        <f>+B91+1</f>
        <v>3</v>
      </c>
      <c r="C95" s="424" t="s">
        <v>240</v>
      </c>
      <c r="D95" s="96" t="s">
        <v>3</v>
      </c>
      <c r="E95" s="314">
        <v>12047.17</v>
      </c>
      <c r="F95" s="314">
        <v>8044.36</v>
      </c>
      <c r="G95" s="314">
        <v>11677.33</v>
      </c>
      <c r="H95" s="311">
        <v>15027.62</v>
      </c>
      <c r="I95" s="311">
        <v>17494.88</v>
      </c>
      <c r="J95" s="311">
        <v>5543.71</v>
      </c>
      <c r="K95" s="328">
        <v>84</v>
      </c>
      <c r="L95" s="314">
        <v>0</v>
      </c>
      <c r="M95" s="314">
        <v>0</v>
      </c>
      <c r="N95" s="314">
        <v>0</v>
      </c>
      <c r="O95" s="97"/>
      <c r="P95" s="98">
        <f>IF(SUM(E96:O96)=0,0,SUMPRODUCT(E95:O95,E96:O96)/SUM(E96:O96))</f>
        <v>7773.9852106886383</v>
      </c>
      <c r="Q95" s="58"/>
      <c r="R95" s="59"/>
    </row>
    <row r="96" spans="1:18" ht="12" customHeight="1">
      <c r="A96" s="575"/>
      <c r="B96" s="571"/>
      <c r="C96" s="425"/>
      <c r="D96" s="91" t="s">
        <v>5</v>
      </c>
      <c r="E96" s="316">
        <v>6593.3012048192804</v>
      </c>
      <c r="F96" s="316">
        <v>6691.6055555555604</v>
      </c>
      <c r="G96" s="316">
        <v>7092.8529411764703</v>
      </c>
      <c r="H96" s="308">
        <v>6874.1282051282096</v>
      </c>
      <c r="I96" s="308">
        <v>6625.8898809523798</v>
      </c>
      <c r="J96" s="308">
        <v>6714.71698113208</v>
      </c>
      <c r="K96" s="327">
        <v>6754.71698113208</v>
      </c>
      <c r="L96" s="316">
        <v>6754.71698113208</v>
      </c>
      <c r="M96" s="316">
        <v>6754.71698113208</v>
      </c>
      <c r="N96" s="316"/>
      <c r="O96" s="94"/>
      <c r="P96" s="51">
        <f>IF(SUM(E95:O95)=0,0,SUMPRODUCT(E96:O96,E95:O95)/SUM(E95:O95))</f>
        <v>6766.3752355180295</v>
      </c>
      <c r="Q96" s="58"/>
      <c r="R96" s="59"/>
    </row>
    <row r="97" spans="1:18" ht="12" customHeight="1">
      <c r="A97" s="575"/>
      <c r="B97" s="571">
        <f>+B95+1</f>
        <v>4</v>
      </c>
      <c r="C97" s="562" t="s">
        <v>237</v>
      </c>
      <c r="D97" s="96" t="s">
        <v>3</v>
      </c>
      <c r="E97" s="311">
        <v>27</v>
      </c>
      <c r="F97" s="311">
        <v>33</v>
      </c>
      <c r="G97" s="328">
        <v>0</v>
      </c>
      <c r="H97" s="314">
        <v>0</v>
      </c>
      <c r="I97" s="314">
        <v>0</v>
      </c>
      <c r="J97" s="314">
        <v>0</v>
      </c>
      <c r="K97" s="311">
        <v>0</v>
      </c>
      <c r="L97" s="311">
        <v>0</v>
      </c>
      <c r="M97" s="311">
        <v>0</v>
      </c>
      <c r="N97" s="328">
        <v>0</v>
      </c>
      <c r="O97" s="97"/>
      <c r="P97" s="98">
        <f>IF(SUM(E98:O98)=0,0,SUMPRODUCT(E97:O97,E98:O98)/SUM(E98:O98))</f>
        <v>6.0000000000000018</v>
      </c>
      <c r="Q97" s="58"/>
      <c r="R97" s="59"/>
    </row>
    <row r="98" spans="1:18" ht="12" customHeight="1">
      <c r="A98" s="575"/>
      <c r="B98" s="571"/>
      <c r="C98" s="563"/>
      <c r="D98" s="91" t="s">
        <v>5</v>
      </c>
      <c r="E98" s="308">
        <v>6519.3103448275897</v>
      </c>
      <c r="F98" s="308">
        <v>6519.3103448275897</v>
      </c>
      <c r="G98" s="327">
        <v>6519.3103448275897</v>
      </c>
      <c r="H98" s="316">
        <v>6519.3103448275897</v>
      </c>
      <c r="I98" s="316">
        <v>6519.3103448275897</v>
      </c>
      <c r="J98" s="316">
        <v>6519.3103448275897</v>
      </c>
      <c r="K98" s="308">
        <v>6519.3103448275897</v>
      </c>
      <c r="L98" s="308">
        <v>6519.3103448275897</v>
      </c>
      <c r="M98" s="308">
        <v>6519.3103448275897</v>
      </c>
      <c r="N98" s="327">
        <v>6519.3103448275897</v>
      </c>
      <c r="O98" s="94"/>
      <c r="P98" s="51">
        <f>IF(SUM(E97:O97)=0,0,SUMPRODUCT(E98:O98,E97:O97)/SUM(E97:O97))</f>
        <v>6519.3103448275906</v>
      </c>
      <c r="Q98" s="58"/>
      <c r="R98" s="59"/>
    </row>
    <row r="99" spans="1:18" ht="12" hidden="1" customHeight="1">
      <c r="A99" s="575"/>
      <c r="B99" s="571">
        <f>+B97+1</f>
        <v>5</v>
      </c>
      <c r="C99" s="562"/>
      <c r="D99" s="96" t="s">
        <v>3</v>
      </c>
      <c r="E99" s="314"/>
      <c r="F99" s="314"/>
      <c r="G99" s="314"/>
      <c r="H99" s="311"/>
      <c r="I99" s="311"/>
      <c r="J99" s="311"/>
      <c r="K99" s="328"/>
      <c r="L99" s="314"/>
      <c r="M99" s="314"/>
      <c r="N99" s="314"/>
      <c r="O99" s="97"/>
      <c r="P99" s="98">
        <f>IF(SUM(E100:O100)=0,0,SUMPRODUCT(E99:O99,E100:O100)/SUM(E100:O100))</f>
        <v>0</v>
      </c>
      <c r="Q99" s="58"/>
      <c r="R99" s="59"/>
    </row>
    <row r="100" spans="1:18" ht="12" hidden="1" customHeight="1">
      <c r="A100" s="575"/>
      <c r="B100" s="571"/>
      <c r="C100" s="563"/>
      <c r="D100" s="91" t="s">
        <v>5</v>
      </c>
      <c r="E100" s="316"/>
      <c r="F100" s="316"/>
      <c r="G100" s="316"/>
      <c r="H100" s="308"/>
      <c r="I100" s="308"/>
      <c r="J100" s="308"/>
      <c r="K100" s="327"/>
      <c r="L100" s="316"/>
      <c r="M100" s="316"/>
      <c r="N100" s="316"/>
      <c r="O100" s="94"/>
      <c r="P100" s="51">
        <f>IF(SUM(E99:O99)=0,0,SUMPRODUCT(E100:O100,E99:O99)/SUM(E99:O99))</f>
        <v>0</v>
      </c>
      <c r="Q100" s="58"/>
      <c r="R100" s="59"/>
    </row>
    <row r="101" spans="1:18" ht="12" hidden="1" customHeight="1">
      <c r="A101" s="575"/>
      <c r="B101" s="571">
        <f>+B99+1</f>
        <v>6</v>
      </c>
      <c r="C101" s="562"/>
      <c r="D101" s="96" t="s">
        <v>3</v>
      </c>
      <c r="E101" s="314"/>
      <c r="F101" s="314"/>
      <c r="G101" s="314"/>
      <c r="H101" s="88"/>
      <c r="I101" s="88"/>
      <c r="J101" s="88"/>
      <c r="K101" s="88"/>
      <c r="L101" s="88"/>
      <c r="M101" s="88"/>
      <c r="N101" s="88"/>
      <c r="O101" s="97"/>
      <c r="P101" s="98">
        <f>IF(SUM(E102:O102)=0,0,SUMPRODUCT(E101:O101,E102:O102)/SUM(E102:O102))</f>
        <v>0</v>
      </c>
      <c r="Q101" s="58"/>
      <c r="R101" s="59"/>
    </row>
    <row r="102" spans="1:18" ht="12" hidden="1" customHeight="1">
      <c r="A102" s="575"/>
      <c r="B102" s="571"/>
      <c r="C102" s="563"/>
      <c r="D102" s="91" t="s">
        <v>5</v>
      </c>
      <c r="E102" s="316"/>
      <c r="F102" s="316"/>
      <c r="G102" s="316"/>
      <c r="H102" s="93"/>
      <c r="I102" s="93"/>
      <c r="J102" s="93"/>
      <c r="K102" s="93"/>
      <c r="L102" s="93"/>
      <c r="M102" s="93"/>
      <c r="N102" s="93"/>
      <c r="O102" s="94"/>
      <c r="P102" s="51">
        <f>IF(SUM(E101:O101)=0,0,SUMPRODUCT(E102:O102,E101:O101)/SUM(E101:O101))</f>
        <v>0</v>
      </c>
      <c r="Q102" s="58"/>
      <c r="R102" s="59"/>
    </row>
    <row r="103" spans="1:18" ht="12" hidden="1" customHeight="1">
      <c r="A103" s="575"/>
      <c r="B103" s="595">
        <f>+B101+1</f>
        <v>7</v>
      </c>
      <c r="C103" s="562"/>
      <c r="D103" s="96" t="s">
        <v>3</v>
      </c>
      <c r="E103" s="87"/>
      <c r="F103" s="88"/>
      <c r="G103" s="88"/>
      <c r="H103" s="88"/>
      <c r="I103" s="88"/>
      <c r="J103" s="88"/>
      <c r="K103" s="88"/>
      <c r="L103" s="88"/>
      <c r="M103" s="88"/>
      <c r="N103" s="88"/>
      <c r="O103" s="97"/>
      <c r="P103" s="98">
        <f>IF(SUM(E104:O104)=0,0,SUMPRODUCT(E103:O103,E104:O104)/SUM(E104:O104))</f>
        <v>0</v>
      </c>
      <c r="Q103" s="58"/>
      <c r="R103" s="59"/>
    </row>
    <row r="104" spans="1:18" ht="12" hidden="1" customHeight="1">
      <c r="A104" s="575"/>
      <c r="B104" s="595"/>
      <c r="C104" s="563"/>
      <c r="D104" s="91" t="s">
        <v>5</v>
      </c>
      <c r="E104" s="92"/>
      <c r="F104" s="93"/>
      <c r="G104" s="93"/>
      <c r="H104" s="93"/>
      <c r="I104" s="93"/>
      <c r="J104" s="93"/>
      <c r="K104" s="93"/>
      <c r="L104" s="93"/>
      <c r="M104" s="93"/>
      <c r="N104" s="93"/>
      <c r="O104" s="94"/>
      <c r="P104" s="51">
        <f>IF(SUM(E103:O103)=0,0,SUMPRODUCT(E104:O104,E103:O103)/SUM(E103:O103))</f>
        <v>0</v>
      </c>
      <c r="Q104" s="58"/>
      <c r="R104" s="59"/>
    </row>
    <row r="105" spans="1:18" ht="12" customHeight="1">
      <c r="A105" s="564" t="s">
        <v>6</v>
      </c>
      <c r="B105" s="565"/>
      <c r="C105" s="566"/>
      <c r="D105" s="80" t="s">
        <v>3</v>
      </c>
      <c r="E105" s="102">
        <f>E89+E91+E93+E95+E99+E97+E101+E103</f>
        <v>19110.080000000002</v>
      </c>
      <c r="F105" s="103">
        <f>F89+F91+F93+F95+F99+F97+F101+F103</f>
        <v>13750.82</v>
      </c>
      <c r="G105" s="103">
        <f t="shared" ref="G105:M105" si="7">G89+G91+G93+G95+G99+G97+G101+G103</f>
        <v>27037.129999999997</v>
      </c>
      <c r="H105" s="103">
        <f t="shared" si="7"/>
        <v>36449.300000000003</v>
      </c>
      <c r="I105" s="103">
        <f t="shared" si="7"/>
        <v>39500.720000000001</v>
      </c>
      <c r="J105" s="103">
        <f t="shared" si="7"/>
        <v>9793.630000000001</v>
      </c>
      <c r="K105" s="103">
        <f t="shared" si="7"/>
        <v>168</v>
      </c>
      <c r="L105" s="103">
        <f t="shared" si="7"/>
        <v>0</v>
      </c>
      <c r="M105" s="103">
        <f t="shared" si="7"/>
        <v>0</v>
      </c>
      <c r="N105" s="103">
        <f>N89+N91+N93+N95+N99+N97+N101+N103</f>
        <v>0</v>
      </c>
      <c r="O105" s="104">
        <f>O89+O93+O95+O99+O97+O101+O103</f>
        <v>0</v>
      </c>
      <c r="P105" s="104">
        <f>IF(SUM(E106:O106)=0,0,SUMPRODUCT(E105:O105,E106:O106)/SUM(E106:O106))</f>
        <v>20807.114733798593</v>
      </c>
      <c r="Q105" s="58"/>
      <c r="R105" s="59"/>
    </row>
    <row r="106" spans="1:18" ht="12" customHeight="1">
      <c r="A106" s="567" t="s">
        <v>1</v>
      </c>
      <c r="B106" s="568"/>
      <c r="C106" s="569"/>
      <c r="D106" s="105" t="s">
        <v>5</v>
      </c>
      <c r="E106" s="106">
        <f>IF(E105=0,0,(E89*E90+E91*E92+E93*E94+E95*E96+E97*E98+E99*E100+E101*E102+E103*E104)/E105)</f>
        <v>6558.9050118036239</v>
      </c>
      <c r="F106" s="107">
        <f t="shared" ref="F106:N106" si="8">IF(F105=0,0,(F89*F90+F91*F92+F93*F94+F95*F96+F97*F98+F99*F100+F101*F102+F103*F104)/F105)</f>
        <v>6690.8284191286275</v>
      </c>
      <c r="G106" s="107">
        <f t="shared" si="8"/>
        <v>6896.2169612782382</v>
      </c>
      <c r="H106" s="107">
        <f t="shared" si="8"/>
        <v>6711.2956479675086</v>
      </c>
      <c r="I106" s="107">
        <f t="shared" si="8"/>
        <v>6675.0675895039958</v>
      </c>
      <c r="J106" s="107">
        <f t="shared" si="8"/>
        <v>6764.8189173616074</v>
      </c>
      <c r="K106" s="107">
        <f t="shared" si="8"/>
        <v>6777.2562178387652</v>
      </c>
      <c r="L106" s="107">
        <f t="shared" si="8"/>
        <v>0</v>
      </c>
      <c r="M106" s="107">
        <f t="shared" si="8"/>
        <v>0</v>
      </c>
      <c r="N106" s="107">
        <f t="shared" si="8"/>
        <v>0</v>
      </c>
      <c r="O106" s="101">
        <f>IF(O105=0,0,(O89*O90+O93*O94+O95*O96+O97*O98+O99*O100+O101*O102+O103*O104)/O105)</f>
        <v>0</v>
      </c>
      <c r="P106" s="85">
        <f>IF(SUM(E105:O105)=0,0,SUMPRODUCT(E106:O106,E105:O105)/SUM(E105:O105))</f>
        <v>6717.5389730938768</v>
      </c>
      <c r="Q106" s="58"/>
      <c r="R106" s="59"/>
    </row>
    <row r="107" spans="1:18" ht="12" customHeight="1">
      <c r="A107" s="574" t="s">
        <v>95</v>
      </c>
      <c r="B107" s="607">
        <v>1</v>
      </c>
      <c r="C107" s="581" t="s">
        <v>121</v>
      </c>
      <c r="D107" s="86" t="s">
        <v>3</v>
      </c>
      <c r="E107" s="311">
        <v>4609.21</v>
      </c>
      <c r="F107" s="306">
        <v>3893.46</v>
      </c>
      <c r="G107" s="333">
        <v>4704.66</v>
      </c>
      <c r="H107" s="326">
        <v>5733.74</v>
      </c>
      <c r="I107" s="326">
        <v>6480.54</v>
      </c>
      <c r="J107" s="326">
        <v>2018</v>
      </c>
      <c r="K107" s="311">
        <v>0</v>
      </c>
      <c r="L107" s="311">
        <v>0</v>
      </c>
      <c r="M107" s="306">
        <v>0</v>
      </c>
      <c r="N107" s="333">
        <v>0</v>
      </c>
      <c r="O107" s="89"/>
      <c r="P107" s="90">
        <f>IF(SUM(E108:O108)=0,0,SUMPRODUCT(E107:O107,E108:O108)/SUM(E108:O108))</f>
        <v>3031.6142955666555</v>
      </c>
      <c r="Q107" s="58"/>
      <c r="R107" s="59"/>
    </row>
    <row r="108" spans="1:18" ht="12" customHeight="1">
      <c r="A108" s="575"/>
      <c r="B108" s="602"/>
      <c r="C108" s="563"/>
      <c r="D108" s="91" t="s">
        <v>5</v>
      </c>
      <c r="E108" s="308">
        <v>1663</v>
      </c>
      <c r="F108" s="308">
        <v>1605</v>
      </c>
      <c r="G108" s="327">
        <v>1062.1666666666699</v>
      </c>
      <c r="H108" s="316">
        <v>1549.8064516129</v>
      </c>
      <c r="I108" s="316">
        <v>1563</v>
      </c>
      <c r="J108" s="316">
        <v>1510.75</v>
      </c>
      <c r="K108" s="308">
        <v>1520.75</v>
      </c>
      <c r="L108" s="308">
        <v>1520.75</v>
      </c>
      <c r="M108" s="308">
        <v>1520.75</v>
      </c>
      <c r="N108" s="327"/>
      <c r="O108" s="94"/>
      <c r="P108" s="95">
        <f>IF(SUM(E107:O107)=0,0,SUMPRODUCT(E108:O108,E107:O107)/SUM(E107:O107))</f>
        <v>1493.2871612924152</v>
      </c>
      <c r="Q108" s="58"/>
      <c r="R108" s="59"/>
    </row>
    <row r="109" spans="1:18" ht="12" customHeight="1">
      <c r="A109" s="575"/>
      <c r="B109" s="572">
        <f>+B107+1</f>
        <v>2</v>
      </c>
      <c r="C109" s="562" t="s">
        <v>105</v>
      </c>
      <c r="D109" s="96" t="s">
        <v>3</v>
      </c>
      <c r="E109" s="311">
        <v>15649.33</v>
      </c>
      <c r="F109" s="311">
        <v>9283.66</v>
      </c>
      <c r="G109" s="328">
        <v>3676.21</v>
      </c>
      <c r="H109" s="314">
        <v>13678.75</v>
      </c>
      <c r="I109" s="314">
        <v>13153.43</v>
      </c>
      <c r="J109" s="314">
        <v>5708.92</v>
      </c>
      <c r="K109" s="311">
        <v>2480.92</v>
      </c>
      <c r="L109" s="311">
        <v>0</v>
      </c>
      <c r="M109" s="311">
        <v>0</v>
      </c>
      <c r="N109" s="328">
        <v>4060</v>
      </c>
      <c r="O109" s="97"/>
      <c r="P109" s="98">
        <f>IF(SUM(E110:O110)=0,0,SUMPRODUCT(E109:O109,E110:O110)/SUM(E110:O110))</f>
        <v>6762.2095757373127</v>
      </c>
      <c r="Q109" s="58"/>
      <c r="R109" s="59"/>
    </row>
    <row r="110" spans="1:18" ht="12" customHeight="1">
      <c r="A110" s="575"/>
      <c r="B110" s="602"/>
      <c r="C110" s="563"/>
      <c r="D110" s="91" t="s">
        <v>5</v>
      </c>
      <c r="E110" s="308">
        <v>1925</v>
      </c>
      <c r="F110" s="308">
        <v>1703</v>
      </c>
      <c r="G110" s="327">
        <v>1913</v>
      </c>
      <c r="H110" s="316">
        <v>1900.14035087719</v>
      </c>
      <c r="I110" s="316">
        <v>1538</v>
      </c>
      <c r="J110" s="316">
        <v>1434.5</v>
      </c>
      <c r="K110" s="308">
        <v>1802.2</v>
      </c>
      <c r="L110" s="308">
        <v>1802.2</v>
      </c>
      <c r="M110" s="308">
        <v>1802.2</v>
      </c>
      <c r="N110" s="327">
        <v>1802.2</v>
      </c>
      <c r="O110" s="94"/>
      <c r="P110" s="51">
        <f>IF(SUM(E109:O109)=0,0,SUMPRODUCT(E110:O110,E109:O109)/SUM(E109:O109))</f>
        <v>1760.4444843594392</v>
      </c>
      <c r="Q110" s="58"/>
      <c r="R110" s="59"/>
    </row>
    <row r="111" spans="1:18" ht="12" customHeight="1">
      <c r="A111" s="575"/>
      <c r="B111" s="572">
        <f>+B109+1</f>
        <v>3</v>
      </c>
      <c r="C111" s="562" t="s">
        <v>110</v>
      </c>
      <c r="D111" s="96" t="s">
        <v>3</v>
      </c>
      <c r="E111" s="311">
        <v>5312.25</v>
      </c>
      <c r="F111" s="311">
        <v>9646.25</v>
      </c>
      <c r="G111" s="328">
        <v>14839.71</v>
      </c>
      <c r="H111" s="314">
        <v>12607.88</v>
      </c>
      <c r="I111" s="314">
        <v>13498.5</v>
      </c>
      <c r="J111" s="314">
        <v>5148.87</v>
      </c>
      <c r="K111" s="311">
        <v>2800.54</v>
      </c>
      <c r="L111" s="311">
        <v>0</v>
      </c>
      <c r="M111" s="311">
        <v>0</v>
      </c>
      <c r="N111" s="328">
        <v>3969.42</v>
      </c>
      <c r="O111" s="97"/>
      <c r="P111" s="98">
        <f>IF(SUM(E112:O112)=0,0,SUMPRODUCT(E111:O111,E112:O112)/SUM(E112:O112))</f>
        <v>6684.651916997148</v>
      </c>
      <c r="Q111" s="58"/>
      <c r="R111" s="59"/>
    </row>
    <row r="112" spans="1:18" ht="12" customHeight="1">
      <c r="A112" s="575"/>
      <c r="B112" s="602"/>
      <c r="C112" s="563"/>
      <c r="D112" s="91" t="s">
        <v>5</v>
      </c>
      <c r="E112" s="308">
        <v>1162</v>
      </c>
      <c r="F112" s="308">
        <v>1250</v>
      </c>
      <c r="G112" s="327">
        <v>703.71428571428601</v>
      </c>
      <c r="H112" s="316">
        <v>975.27678571428601</v>
      </c>
      <c r="I112" s="316">
        <v>1069</v>
      </c>
      <c r="J112" s="316">
        <v>1141.8461538461499</v>
      </c>
      <c r="K112" s="308">
        <v>959.16666666666697</v>
      </c>
      <c r="L112" s="308">
        <v>959.16666666666697</v>
      </c>
      <c r="M112" s="308">
        <v>959.16666666666697</v>
      </c>
      <c r="N112" s="327">
        <v>959.16666666666697</v>
      </c>
      <c r="O112" s="94"/>
      <c r="P112" s="51">
        <f>IF(SUM(E111:O111)=0,0,SUMPRODUCT(E112:O112,E111:O111)/SUM(E111:O111))</f>
        <v>999.2473024325385</v>
      </c>
      <c r="Q112" s="58"/>
      <c r="R112" s="59"/>
    </row>
    <row r="113" spans="1:18" ht="12" hidden="1" customHeight="1">
      <c r="A113" s="575"/>
      <c r="B113" s="572">
        <f>+B111+1</f>
        <v>4</v>
      </c>
      <c r="C113" s="562" t="s">
        <v>111</v>
      </c>
      <c r="D113" s="96" t="s">
        <v>3</v>
      </c>
      <c r="E113" s="311"/>
      <c r="F113" s="311"/>
      <c r="G113" s="328"/>
      <c r="H113" s="314"/>
      <c r="I113" s="314"/>
      <c r="J113" s="314"/>
      <c r="K113" s="311"/>
      <c r="L113" s="311"/>
      <c r="M113" s="311"/>
      <c r="N113" s="328"/>
      <c r="O113" s="97"/>
      <c r="P113" s="98">
        <f>IF(SUM(E114:O114)=0,0,SUMPRODUCT(E113:O113,E114:O114)/SUM(E114:O114))</f>
        <v>0</v>
      </c>
      <c r="Q113" s="58"/>
      <c r="R113" s="59"/>
    </row>
    <row r="114" spans="1:18" ht="12" hidden="1" customHeight="1">
      <c r="A114" s="575"/>
      <c r="B114" s="602"/>
      <c r="C114" s="563"/>
      <c r="D114" s="91" t="s">
        <v>5</v>
      </c>
      <c r="E114" s="308"/>
      <c r="F114" s="308"/>
      <c r="G114" s="327"/>
      <c r="H114" s="316"/>
      <c r="I114" s="316"/>
      <c r="J114" s="316"/>
      <c r="K114" s="308"/>
      <c r="L114" s="308"/>
      <c r="M114" s="308"/>
      <c r="N114" s="327"/>
      <c r="O114" s="94"/>
      <c r="P114" s="51">
        <f>IF(SUM(E113:O113)=0,0,SUMPRODUCT(E114:O114,E113:O113)/SUM(E113:O113))</f>
        <v>0</v>
      </c>
      <c r="Q114" s="58"/>
      <c r="R114" s="59"/>
    </row>
    <row r="115" spans="1:18" ht="12" customHeight="1">
      <c r="A115" s="575"/>
      <c r="B115" s="572">
        <f>+B111+1</f>
        <v>4</v>
      </c>
      <c r="C115" s="562" t="s">
        <v>143</v>
      </c>
      <c r="D115" s="96" t="s">
        <v>3</v>
      </c>
      <c r="E115" s="87"/>
      <c r="F115" s="88"/>
      <c r="G115" s="88"/>
      <c r="H115" s="88">
        <v>11579.85</v>
      </c>
      <c r="I115" s="88"/>
      <c r="J115" s="88"/>
      <c r="K115" s="88"/>
      <c r="L115" s="88"/>
      <c r="M115" s="88"/>
      <c r="N115" s="88"/>
      <c r="O115" s="97"/>
      <c r="P115" s="98">
        <f>IF(SUM(E116:O116)=0,0,SUMPRODUCT(E115:O115,E116:O116)/SUM(E116:O116))</f>
        <v>11579.850000000002</v>
      </c>
      <c r="Q115" s="58"/>
      <c r="R115" s="59"/>
    </row>
    <row r="116" spans="1:18" ht="12" customHeight="1">
      <c r="A116" s="575"/>
      <c r="B116" s="602"/>
      <c r="C116" s="563"/>
      <c r="D116" s="91" t="s">
        <v>5</v>
      </c>
      <c r="E116" s="93"/>
      <c r="F116" s="93"/>
      <c r="G116" s="93"/>
      <c r="H116" s="93">
        <v>6606</v>
      </c>
      <c r="I116" s="93"/>
      <c r="J116" s="93"/>
      <c r="K116" s="93"/>
      <c r="L116" s="93"/>
      <c r="M116" s="93"/>
      <c r="N116" s="93"/>
      <c r="O116" s="94"/>
      <c r="P116" s="51">
        <f>IF(SUM(E115:O115)=0,0,SUMPRODUCT(E116:O116,E115:O115)/SUM(E115:O115))</f>
        <v>6606.0000000000009</v>
      </c>
      <c r="Q116" s="58"/>
      <c r="R116" s="59"/>
    </row>
    <row r="117" spans="1:18" ht="12" hidden="1" customHeight="1">
      <c r="A117" s="575"/>
      <c r="B117" s="572">
        <f>+B115+1</f>
        <v>5</v>
      </c>
      <c r="C117" s="562" t="s">
        <v>133</v>
      </c>
      <c r="D117" s="96" t="s">
        <v>3</v>
      </c>
      <c r="E117" s="87"/>
      <c r="F117" s="88"/>
      <c r="G117" s="88"/>
      <c r="H117" s="88"/>
      <c r="I117" s="88"/>
      <c r="J117" s="88"/>
      <c r="K117" s="88"/>
      <c r="L117" s="88"/>
      <c r="M117" s="88"/>
      <c r="N117" s="88"/>
      <c r="O117" s="97"/>
      <c r="P117" s="98">
        <f>IF(SUM(E118:O118)=0,0,SUMPRODUCT(E117:O117,E118:O118)/SUM(E118:O118))</f>
        <v>0</v>
      </c>
      <c r="Q117" s="58"/>
      <c r="R117" s="59"/>
    </row>
    <row r="118" spans="1:18" ht="12" hidden="1" customHeight="1">
      <c r="A118" s="575"/>
      <c r="B118" s="602"/>
      <c r="C118" s="563"/>
      <c r="D118" s="91" t="s">
        <v>5</v>
      </c>
      <c r="E118" s="92"/>
      <c r="F118" s="93"/>
      <c r="G118" s="93"/>
      <c r="H118" s="93"/>
      <c r="I118" s="93"/>
      <c r="J118" s="93"/>
      <c r="K118" s="93"/>
      <c r="L118" s="93"/>
      <c r="M118" s="93"/>
      <c r="N118" s="93"/>
      <c r="O118" s="94"/>
      <c r="P118" s="51">
        <f>IF(SUM(E117:O117)=0,0,SUMPRODUCT(E118:O118,E117:O117)/SUM(E117:O117))</f>
        <v>0</v>
      </c>
      <c r="Q118" s="58"/>
      <c r="R118" s="59"/>
    </row>
    <row r="119" spans="1:18" ht="12" customHeight="1">
      <c r="A119" s="575"/>
      <c r="B119" s="572">
        <f>+B115+1</f>
        <v>5</v>
      </c>
      <c r="C119" s="562" t="s">
        <v>208</v>
      </c>
      <c r="D119" s="96" t="s">
        <v>3</v>
      </c>
      <c r="E119" s="87"/>
      <c r="F119" s="88"/>
      <c r="G119" s="88"/>
      <c r="H119" s="88">
        <v>16383.05</v>
      </c>
      <c r="I119" s="88"/>
      <c r="J119" s="88"/>
      <c r="K119" s="88"/>
      <c r="L119" s="88"/>
      <c r="M119" s="88"/>
      <c r="N119" s="88"/>
      <c r="O119" s="97"/>
      <c r="P119" s="98">
        <f>IF(SUM(E120:O120)=0,0,SUMPRODUCT(E119:O119,E120:O120)/SUM(E120:O120))</f>
        <v>16383.049999999997</v>
      </c>
      <c r="Q119" s="58"/>
      <c r="R119" s="59"/>
    </row>
    <row r="120" spans="1:18" ht="12" customHeight="1">
      <c r="A120" s="575"/>
      <c r="B120" s="603"/>
      <c r="C120" s="563"/>
      <c r="D120" s="91" t="s">
        <v>5</v>
      </c>
      <c r="E120" s="93"/>
      <c r="F120" s="93"/>
      <c r="G120" s="93"/>
      <c r="H120" s="93">
        <v>4181.15862068966</v>
      </c>
      <c r="I120" s="93"/>
      <c r="J120" s="93"/>
      <c r="K120" s="93"/>
      <c r="L120" s="93"/>
      <c r="M120" s="93"/>
      <c r="N120" s="93"/>
      <c r="O120" s="94"/>
      <c r="P120" s="51">
        <f>IF(SUM(E119:O119)=0,0,SUMPRODUCT(E120:O120,E119:O119)/SUM(E119:O119))</f>
        <v>4181.15862068966</v>
      </c>
      <c r="Q120" s="58"/>
      <c r="R120" s="59"/>
    </row>
    <row r="121" spans="1:18" ht="12" customHeight="1">
      <c r="A121" s="384"/>
      <c r="B121" s="599">
        <f>+B119+1</f>
        <v>6</v>
      </c>
      <c r="C121" s="562" t="s">
        <v>215</v>
      </c>
      <c r="D121" s="96" t="s">
        <v>3</v>
      </c>
      <c r="E121" s="87"/>
      <c r="F121" s="88"/>
      <c r="G121" s="88"/>
      <c r="H121" s="88">
        <v>16925.919999999998</v>
      </c>
      <c r="I121" s="88"/>
      <c r="J121" s="88"/>
      <c r="K121" s="88"/>
      <c r="L121" s="88"/>
      <c r="M121" s="88"/>
      <c r="N121" s="88"/>
      <c r="O121" s="97"/>
      <c r="P121" s="98">
        <f>IF(SUM(E122:O122)=0,0,SUMPRODUCT(E121:O121,E122:O122)/SUM(E122:O122))</f>
        <v>16925.919999999998</v>
      </c>
      <c r="Q121" s="58"/>
      <c r="R121" s="59"/>
    </row>
    <row r="122" spans="1:18" ht="12" customHeight="1">
      <c r="A122" s="384"/>
      <c r="B122" s="573"/>
      <c r="C122" s="563"/>
      <c r="D122" s="91" t="s">
        <v>5</v>
      </c>
      <c r="E122" s="93"/>
      <c r="F122" s="93"/>
      <c r="G122" s="93"/>
      <c r="H122" s="93">
        <v>4257.1022364217297</v>
      </c>
      <c r="I122" s="93"/>
      <c r="J122" s="93"/>
      <c r="K122" s="93"/>
      <c r="L122" s="93"/>
      <c r="M122" s="93"/>
      <c r="N122" s="93"/>
      <c r="O122" s="94"/>
      <c r="P122" s="51">
        <f>IF(SUM(E121:O121)=0,0,SUMPRODUCT(E122:O122,E121:O121)/SUM(E121:O121))</f>
        <v>4257.1022364217297</v>
      </c>
      <c r="Q122" s="58"/>
      <c r="R122" s="59"/>
    </row>
    <row r="123" spans="1:18" ht="12" hidden="1" customHeight="1">
      <c r="A123" s="384"/>
      <c r="B123" s="599">
        <f>+B121+1</f>
        <v>7</v>
      </c>
      <c r="C123" s="562"/>
      <c r="D123" s="96" t="s">
        <v>3</v>
      </c>
      <c r="E123" s="87"/>
      <c r="F123" s="88"/>
      <c r="G123" s="88"/>
      <c r="H123" s="88"/>
      <c r="I123" s="88"/>
      <c r="J123" s="88"/>
      <c r="K123" s="88"/>
      <c r="L123" s="88"/>
      <c r="M123" s="88"/>
      <c r="N123" s="88"/>
      <c r="O123" s="97"/>
      <c r="P123" s="98">
        <f>IF(SUM(E124:O124)=0,0,SUMPRODUCT(E123:O123,E124:O124)/SUM(E124:O124))</f>
        <v>0</v>
      </c>
      <c r="Q123" s="58"/>
      <c r="R123" s="59"/>
    </row>
    <row r="124" spans="1:18" ht="12" hidden="1" customHeight="1">
      <c r="A124" s="384"/>
      <c r="B124" s="573"/>
      <c r="C124" s="563"/>
      <c r="D124" s="91" t="s">
        <v>5</v>
      </c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4"/>
      <c r="P124" s="51">
        <f>IF(SUM(E123:O123)=0,0,SUMPRODUCT(E124:O124,E123:O123)/SUM(E123:O123))</f>
        <v>0</v>
      </c>
      <c r="Q124" s="58"/>
      <c r="R124" s="59"/>
    </row>
    <row r="125" spans="1:18" ht="12" hidden="1" customHeight="1">
      <c r="A125" s="384"/>
      <c r="B125" s="599">
        <f>+B119+1</f>
        <v>6</v>
      </c>
      <c r="C125" s="562"/>
      <c r="D125" s="96" t="s">
        <v>3</v>
      </c>
      <c r="E125" s="87"/>
      <c r="F125" s="88"/>
      <c r="G125" s="88"/>
      <c r="H125" s="88"/>
      <c r="I125" s="88"/>
      <c r="J125" s="88"/>
      <c r="K125" s="88"/>
      <c r="L125" s="88"/>
      <c r="M125" s="88"/>
      <c r="N125" s="88"/>
      <c r="O125" s="97"/>
      <c r="P125" s="98">
        <f>IF(SUM(E126:O126)=0,0,SUMPRODUCT(E125:O125,E126:O126)/SUM(E126:O126))</f>
        <v>0</v>
      </c>
      <c r="Q125" s="58"/>
      <c r="R125" s="59"/>
    </row>
    <row r="126" spans="1:18" ht="12" hidden="1" customHeight="1">
      <c r="A126" s="384"/>
      <c r="B126" s="573"/>
      <c r="C126" s="563"/>
      <c r="D126" s="91" t="s">
        <v>5</v>
      </c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4"/>
      <c r="P126" s="51">
        <f>IF(SUM(E125:O125)=0,0,SUMPRODUCT(E126:O126,E125:O125)/SUM(E125:O125))</f>
        <v>0</v>
      </c>
      <c r="Q126" s="58"/>
      <c r="R126" s="59"/>
    </row>
    <row r="127" spans="1:18" ht="12" hidden="1" customHeight="1">
      <c r="A127" s="384"/>
      <c r="B127" s="599">
        <f>+B125+1</f>
        <v>7</v>
      </c>
      <c r="C127" s="562"/>
      <c r="D127" s="96" t="s">
        <v>3</v>
      </c>
      <c r="E127" s="87"/>
      <c r="F127" s="88"/>
      <c r="G127" s="88"/>
      <c r="H127" s="88"/>
      <c r="I127" s="88"/>
      <c r="J127" s="88"/>
      <c r="K127" s="88"/>
      <c r="L127" s="88"/>
      <c r="M127" s="88"/>
      <c r="N127" s="88"/>
      <c r="O127" s="97"/>
      <c r="P127" s="98">
        <f>IF(SUM(E128:O128)=0,0,SUMPRODUCT(E127:O127,E128:O128)/SUM(E128:O128))</f>
        <v>0</v>
      </c>
      <c r="Q127" s="58"/>
      <c r="R127" s="59"/>
    </row>
    <row r="128" spans="1:18" ht="12" hidden="1" customHeight="1">
      <c r="A128" s="384"/>
      <c r="B128" s="573"/>
      <c r="C128" s="563"/>
      <c r="D128" s="91" t="s">
        <v>5</v>
      </c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4"/>
      <c r="P128" s="51">
        <f>IF(SUM(E127:O127)=0,0,SUMPRODUCT(E128:O128,E127:O127)/SUM(E127:O127))</f>
        <v>0</v>
      </c>
      <c r="Q128" s="58"/>
      <c r="R128" s="59"/>
    </row>
    <row r="129" spans="1:18" ht="12" hidden="1" customHeight="1">
      <c r="A129" s="384"/>
      <c r="B129" s="599">
        <f>+B127+1</f>
        <v>8</v>
      </c>
      <c r="C129" s="562"/>
      <c r="D129" s="96" t="s">
        <v>3</v>
      </c>
      <c r="E129" s="87"/>
      <c r="F129" s="88"/>
      <c r="G129" s="88"/>
      <c r="H129" s="88"/>
      <c r="I129" s="88"/>
      <c r="J129" s="88"/>
      <c r="K129" s="88"/>
      <c r="L129" s="88"/>
      <c r="M129" s="88"/>
      <c r="N129" s="88"/>
      <c r="O129" s="97"/>
      <c r="P129" s="98">
        <f>IF(SUM(E130:O130)=0,0,SUMPRODUCT(E129:O129,E130:O130)/SUM(E130:O130))</f>
        <v>0</v>
      </c>
      <c r="Q129" s="58"/>
      <c r="R129" s="59"/>
    </row>
    <row r="130" spans="1:18" ht="12" hidden="1" customHeight="1">
      <c r="A130" s="384"/>
      <c r="B130" s="573"/>
      <c r="C130" s="563"/>
      <c r="D130" s="91" t="s">
        <v>5</v>
      </c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4"/>
      <c r="P130" s="51">
        <f>IF(SUM(E129:O129)=0,0,SUMPRODUCT(E130:O130,E129:O129)/SUM(E129:O129))</f>
        <v>0</v>
      </c>
      <c r="Q130" s="58"/>
      <c r="R130" s="59"/>
    </row>
    <row r="131" spans="1:18" ht="12" customHeight="1">
      <c r="A131" s="604" t="s">
        <v>6</v>
      </c>
      <c r="B131" s="605"/>
      <c r="C131" s="606"/>
      <c r="D131" s="80" t="s">
        <v>3</v>
      </c>
      <c r="E131" s="102">
        <f t="shared" ref="E131:M131" si="9">E107+E109+E111+E115+E113+E117+E119+E121+E123+E125+E127+E129</f>
        <v>25570.79</v>
      </c>
      <c r="F131" s="102">
        <f t="shared" si="9"/>
        <v>22823.37</v>
      </c>
      <c r="G131" s="102">
        <f t="shared" si="9"/>
        <v>23220.579999999998</v>
      </c>
      <c r="H131" s="102">
        <f t="shared" si="9"/>
        <v>76909.189999999988</v>
      </c>
      <c r="I131" s="102">
        <f t="shared" si="9"/>
        <v>33132.47</v>
      </c>
      <c r="J131" s="102">
        <f t="shared" si="9"/>
        <v>12875.79</v>
      </c>
      <c r="K131" s="102">
        <f t="shared" si="9"/>
        <v>5281.46</v>
      </c>
      <c r="L131" s="102">
        <f t="shared" si="9"/>
        <v>0</v>
      </c>
      <c r="M131" s="102">
        <f t="shared" si="9"/>
        <v>0</v>
      </c>
      <c r="N131" s="102">
        <f>N107+N109+N111+N115+N113+N117+N119+N121+N123+N125+N127+N129</f>
        <v>8029.42</v>
      </c>
      <c r="O131" s="102">
        <f t="shared" ref="O131" si="10">O107+O109+O111+O115+O113+O117+O119+O121+O123+O125</f>
        <v>0</v>
      </c>
      <c r="P131" s="104">
        <f>IF(SUM(E132:O132)=0,0,SUMPRODUCT(E131:O131,E132:O132)/SUM(E132:O132))</f>
        <v>34125.056806230699</v>
      </c>
      <c r="Q131" s="58"/>
      <c r="R131" s="59"/>
    </row>
    <row r="132" spans="1:18" ht="12" customHeight="1">
      <c r="A132" s="589" t="s">
        <v>1</v>
      </c>
      <c r="B132" s="590"/>
      <c r="C132" s="591"/>
      <c r="D132" s="105" t="s">
        <v>5</v>
      </c>
      <c r="E132" s="106">
        <f t="shared" ref="E132:M132" si="11">IF(E131=0,0,(E107*E108+E109*E110+E111*E112+E113*E114+E115*E116+E117*E118+E119*E120+E121*E122+E123*E124+E125*E126+E127*E128+E129*E130)/E131)</f>
        <v>1719.2629160068971</v>
      </c>
      <c r="F132" s="106">
        <f t="shared" si="11"/>
        <v>1494.8225779102736</v>
      </c>
      <c r="G132" s="106">
        <f t="shared" si="11"/>
        <v>967.78972286037492</v>
      </c>
      <c r="H132" s="106">
        <f t="shared" si="11"/>
        <v>3435.5568752666463</v>
      </c>
      <c r="I132" s="106">
        <f t="shared" si="11"/>
        <v>1351.8145752489929</v>
      </c>
      <c r="J132" s="106">
        <f t="shared" si="11"/>
        <v>1329.4218565349252</v>
      </c>
      <c r="K132" s="106">
        <f t="shared" si="11"/>
        <v>1355.1742587592573</v>
      </c>
      <c r="L132" s="106">
        <f t="shared" si="11"/>
        <v>0</v>
      </c>
      <c r="M132" s="106">
        <f t="shared" si="11"/>
        <v>0</v>
      </c>
      <c r="N132" s="106">
        <f>IF(N131=0,0,(N107*N108+N109*N110+N111*N112+N113*N114+N115*N116+N117*N118+N119*N120+N121*N122+N123*N124+N125*N126+N127*N128+N129*N130)/N131)</f>
        <v>1385.4384687810577</v>
      </c>
      <c r="O132" s="106">
        <f t="shared" ref="O132" si="12">IF(O131=0,0,(O107*O108+O109*O110+O111*O112+O113*O114+O115*O116+O117*O118+O119*O120+O121*O122+O123*O124+O125*O126)/O131)</f>
        <v>0</v>
      </c>
      <c r="P132" s="85">
        <f>IF(SUM(E131:O131)=0,0,SUMPRODUCT(E132:O132,E131:O131)/SUM(E131:O131))</f>
        <v>2140.8758705082946</v>
      </c>
      <c r="Q132" s="58"/>
      <c r="R132" s="59"/>
    </row>
    <row r="133" spans="1:18" ht="12" hidden="1" customHeight="1">
      <c r="A133" s="574" t="s">
        <v>96</v>
      </c>
      <c r="B133" s="577">
        <v>1</v>
      </c>
      <c r="C133" s="562" t="s">
        <v>250</v>
      </c>
      <c r="D133" s="86" t="s">
        <v>3</v>
      </c>
      <c r="E133" s="311"/>
      <c r="F133" s="306"/>
      <c r="G133" s="333"/>
      <c r="H133" s="326"/>
      <c r="I133" s="326"/>
      <c r="J133" s="326"/>
      <c r="K133" s="311"/>
      <c r="L133" s="311"/>
      <c r="M133" s="306"/>
      <c r="N133" s="333"/>
      <c r="O133" s="89"/>
      <c r="P133" s="90">
        <f>IF(SUM(E134:O134)=0,0,SUMPRODUCT(E133:O133,E134:O134)/SUM(E134:O134))</f>
        <v>0</v>
      </c>
      <c r="Q133" s="58"/>
      <c r="R133" s="59"/>
    </row>
    <row r="134" spans="1:18" ht="12" hidden="1" customHeight="1">
      <c r="A134" s="575"/>
      <c r="B134" s="578"/>
      <c r="C134" s="563"/>
      <c r="D134" s="91" t="s">
        <v>5</v>
      </c>
      <c r="E134" s="308"/>
      <c r="F134" s="308"/>
      <c r="G134" s="309"/>
      <c r="H134" s="309"/>
      <c r="I134" s="308"/>
      <c r="J134" s="308"/>
      <c r="K134" s="308"/>
      <c r="L134" s="308"/>
      <c r="M134" s="308"/>
      <c r="N134" s="309"/>
      <c r="O134" s="94"/>
      <c r="P134" s="95">
        <f>IF(SUM(E133:O133)=0,0,SUMPRODUCT(E134:O134,E133:O133)/SUM(E133:O133))</f>
        <v>0</v>
      </c>
      <c r="Q134" s="58"/>
      <c r="R134" s="59"/>
    </row>
    <row r="135" spans="1:18" ht="12" hidden="1" customHeight="1">
      <c r="A135" s="575"/>
      <c r="B135" s="579">
        <v>2</v>
      </c>
      <c r="C135" s="562" t="s">
        <v>121</v>
      </c>
      <c r="D135" s="96" t="s">
        <v>3</v>
      </c>
      <c r="E135" s="311"/>
      <c r="F135" s="311"/>
      <c r="G135" s="328"/>
      <c r="H135" s="314"/>
      <c r="I135" s="314"/>
      <c r="J135" s="314"/>
      <c r="K135" s="311"/>
      <c r="L135" s="311"/>
      <c r="M135" s="311"/>
      <c r="N135" s="328"/>
      <c r="O135" s="97"/>
      <c r="P135" s="98">
        <f>IF(SUM(E136:O136)=0,0,SUMPRODUCT(E135:O135,E136:O136)/SUM(E136:O136))</f>
        <v>0</v>
      </c>
      <c r="Q135" s="58"/>
      <c r="R135" s="59"/>
    </row>
    <row r="136" spans="1:18" ht="12" hidden="1" customHeight="1">
      <c r="A136" s="575"/>
      <c r="B136" s="578"/>
      <c r="C136" s="563"/>
      <c r="D136" s="91" t="s">
        <v>5</v>
      </c>
      <c r="E136" s="308"/>
      <c r="F136" s="308"/>
      <c r="G136" s="309"/>
      <c r="H136" s="309"/>
      <c r="I136" s="308"/>
      <c r="J136" s="308"/>
      <c r="K136" s="308"/>
      <c r="L136" s="308"/>
      <c r="M136" s="308"/>
      <c r="N136" s="309"/>
      <c r="O136" s="94"/>
      <c r="P136" s="51">
        <f>IF(SUM(E135:O135)=0,0,SUMPRODUCT(E136:O136,E135:O135)/SUM(E135:O135))</f>
        <v>0</v>
      </c>
      <c r="Q136" s="58"/>
      <c r="R136" s="59"/>
    </row>
    <row r="137" spans="1:18" ht="12" customHeight="1">
      <c r="A137" s="575"/>
      <c r="B137" s="579">
        <v>1</v>
      </c>
      <c r="C137" s="562" t="s">
        <v>251</v>
      </c>
      <c r="D137" s="96" t="s">
        <v>3</v>
      </c>
      <c r="E137" s="311">
        <v>5443.29</v>
      </c>
      <c r="F137" s="311">
        <v>3688.83</v>
      </c>
      <c r="G137" s="328">
        <v>478</v>
      </c>
      <c r="H137" s="314">
        <v>6003.71</v>
      </c>
      <c r="I137" s="314">
        <v>5841.96</v>
      </c>
      <c r="J137" s="314">
        <v>3057.79</v>
      </c>
      <c r="K137" s="311">
        <v>1387.42</v>
      </c>
      <c r="L137" s="311">
        <v>0</v>
      </c>
      <c r="M137" s="311">
        <v>0</v>
      </c>
      <c r="N137" s="328">
        <v>0</v>
      </c>
      <c r="O137" s="97"/>
      <c r="P137" s="98">
        <f>IF(SUM(E138:O138)=0,0,SUMPRODUCT(E137:O137,E138:O138)/SUM(E138:O138))</f>
        <v>2592.7642679455917</v>
      </c>
      <c r="Q137" s="58"/>
      <c r="R137" s="59"/>
    </row>
    <row r="138" spans="1:18" ht="12" customHeight="1">
      <c r="A138" s="575"/>
      <c r="B138" s="578"/>
      <c r="C138" s="563"/>
      <c r="D138" s="91" t="s">
        <v>5</v>
      </c>
      <c r="E138" s="308">
        <v>5092.4601769911496</v>
      </c>
      <c r="F138" s="308">
        <v>5302.9620253164503</v>
      </c>
      <c r="G138" s="308">
        <v>5643</v>
      </c>
      <c r="H138" s="308">
        <v>5597</v>
      </c>
      <c r="I138" s="308">
        <v>5642.8376068376101</v>
      </c>
      <c r="J138" s="308">
        <v>5536.0754716981101</v>
      </c>
      <c r="K138" s="308">
        <v>5387.03125</v>
      </c>
      <c r="L138" s="308">
        <v>5387.03125</v>
      </c>
      <c r="M138" s="308">
        <v>5387.03125</v>
      </c>
      <c r="N138" s="308">
        <v>5387.03125</v>
      </c>
      <c r="O138" s="94"/>
      <c r="P138" s="51">
        <f>IF(SUM(E137:O137)=0,0,SUMPRODUCT(E138:O138,E137:O137)/SUM(E137:O137))</f>
        <v>5441.8379419243283</v>
      </c>
      <c r="Q138" s="58"/>
      <c r="R138" s="59"/>
    </row>
    <row r="139" spans="1:18" ht="12" customHeight="1">
      <c r="A139" s="575"/>
      <c r="B139" s="579">
        <f>B137+1</f>
        <v>2</v>
      </c>
      <c r="C139" s="562" t="s">
        <v>111</v>
      </c>
      <c r="D139" s="96" t="s">
        <v>3</v>
      </c>
      <c r="E139" s="311">
        <v>11516.73</v>
      </c>
      <c r="F139" s="311">
        <v>7039.1</v>
      </c>
      <c r="G139" s="328">
        <v>10847.25</v>
      </c>
      <c r="H139" s="314">
        <v>3416.79</v>
      </c>
      <c r="I139" s="314">
        <v>14543.62</v>
      </c>
      <c r="J139" s="314">
        <v>5678.24</v>
      </c>
      <c r="K139" s="311">
        <v>3665.46</v>
      </c>
      <c r="L139" s="311">
        <v>0</v>
      </c>
      <c r="M139" s="311">
        <v>0</v>
      </c>
      <c r="N139" s="328">
        <v>2771.58</v>
      </c>
      <c r="O139" s="97"/>
      <c r="P139" s="98">
        <f>IF(SUM(E140:O140)=0,0,SUMPRODUCT(E139:O139,E140:O140)/SUM(E140:O140))</f>
        <v>6211.8483535166661</v>
      </c>
      <c r="Q139" s="58"/>
      <c r="R139" s="59"/>
    </row>
    <row r="140" spans="1:18" ht="12" customHeight="1">
      <c r="A140" s="575"/>
      <c r="B140" s="578"/>
      <c r="C140" s="563"/>
      <c r="D140" s="91" t="s">
        <v>5</v>
      </c>
      <c r="E140" s="308">
        <v>4281</v>
      </c>
      <c r="F140" s="308">
        <v>4896</v>
      </c>
      <c r="G140" s="309">
        <v>5370.3965517241404</v>
      </c>
      <c r="H140" s="309">
        <v>5446</v>
      </c>
      <c r="I140" s="308">
        <v>5280.2225913621296</v>
      </c>
      <c r="J140" s="308">
        <v>4838.3627450980403</v>
      </c>
      <c r="K140" s="308">
        <v>4228.2891566265098</v>
      </c>
      <c r="L140" s="308">
        <v>4228.2891566265098</v>
      </c>
      <c r="M140" s="308">
        <v>4228.2891566265098</v>
      </c>
      <c r="N140" s="309">
        <v>4228.2891566265098</v>
      </c>
      <c r="O140" s="94"/>
      <c r="P140" s="51">
        <f>IF(SUM(E139:O139)=0,0,SUMPRODUCT(E140:O140,E139:O139)/SUM(E139:O139))</f>
        <v>4911.2150311173609</v>
      </c>
      <c r="Q140" s="58"/>
      <c r="R140" s="59"/>
    </row>
    <row r="141" spans="1:18" ht="12" customHeight="1">
      <c r="A141" s="575"/>
      <c r="B141" s="579">
        <f>B139+1</f>
        <v>3</v>
      </c>
      <c r="C141" s="562" t="s">
        <v>133</v>
      </c>
      <c r="D141" s="96" t="s">
        <v>3</v>
      </c>
      <c r="E141" s="314">
        <v>12650.12</v>
      </c>
      <c r="F141" s="314">
        <v>2458.62</v>
      </c>
      <c r="G141" s="314">
        <v>13753.74</v>
      </c>
      <c r="H141" s="311">
        <v>16971.95</v>
      </c>
      <c r="I141" s="311">
        <v>16534.080000000002</v>
      </c>
      <c r="J141" s="311">
        <v>5651.54</v>
      </c>
      <c r="K141" s="328">
        <v>2944.67</v>
      </c>
      <c r="L141" s="314">
        <v>0</v>
      </c>
      <c r="M141" s="314">
        <v>0</v>
      </c>
      <c r="N141" s="314">
        <v>4060.33</v>
      </c>
      <c r="O141" s="97"/>
      <c r="P141" s="98">
        <f>IF(SUM(E142:O142)=0,0,SUMPRODUCT(E141:O141,E142:O142)/SUM(E142:O142))</f>
        <v>7304.1973864189977</v>
      </c>
      <c r="Q141" s="58"/>
      <c r="R141" s="59"/>
    </row>
    <row r="142" spans="1:18" ht="12" customHeight="1">
      <c r="A142" s="575"/>
      <c r="B142" s="578"/>
      <c r="C142" s="563"/>
      <c r="D142" s="91" t="s">
        <v>5</v>
      </c>
      <c r="E142" s="316">
        <v>3607.9407407407398</v>
      </c>
      <c r="F142" s="316">
        <v>3493</v>
      </c>
      <c r="G142" s="316">
        <v>3685</v>
      </c>
      <c r="H142" s="308">
        <v>3515.3697916666702</v>
      </c>
      <c r="I142" s="308">
        <v>3529.6646341463402</v>
      </c>
      <c r="J142" s="308">
        <v>3576.8990825688102</v>
      </c>
      <c r="K142" s="327">
        <v>3907</v>
      </c>
      <c r="L142" s="316">
        <v>3907</v>
      </c>
      <c r="M142" s="316">
        <v>3907</v>
      </c>
      <c r="N142" s="316">
        <v>3907</v>
      </c>
      <c r="O142" s="94"/>
      <c r="P142" s="51">
        <f>IF(SUM(E141:O141)=0,0,SUMPRODUCT(E142:O142,E141:O141)/SUM(E141:O141))</f>
        <v>3605.6935102900115</v>
      </c>
      <c r="Q142" s="58"/>
      <c r="R142" s="59"/>
    </row>
    <row r="143" spans="1:18" ht="12" hidden="1" customHeight="1">
      <c r="A143" s="575"/>
      <c r="B143" s="579">
        <v>6</v>
      </c>
      <c r="C143" s="562" t="s">
        <v>237</v>
      </c>
      <c r="D143" s="96" t="s">
        <v>3</v>
      </c>
      <c r="E143" s="314"/>
      <c r="F143" s="408"/>
      <c r="G143" s="408"/>
      <c r="H143" s="409"/>
      <c r="I143" s="409"/>
      <c r="J143" s="409"/>
      <c r="K143" s="410"/>
      <c r="L143" s="408"/>
      <c r="M143" s="408"/>
      <c r="N143" s="408"/>
      <c r="O143" s="94"/>
      <c r="P143" s="51"/>
      <c r="Q143" s="58"/>
      <c r="R143" s="59"/>
    </row>
    <row r="144" spans="1:18" ht="12" hidden="1" customHeight="1">
      <c r="A144" s="575"/>
      <c r="B144" s="578"/>
      <c r="C144" s="563"/>
      <c r="D144" s="91" t="s">
        <v>5</v>
      </c>
      <c r="E144" s="316"/>
      <c r="F144" s="316"/>
      <c r="G144" s="316"/>
      <c r="H144" s="308"/>
      <c r="I144" s="308"/>
      <c r="J144" s="308"/>
      <c r="K144" s="327"/>
      <c r="L144" s="316"/>
      <c r="M144" s="316"/>
      <c r="N144" s="308"/>
      <c r="O144" s="94"/>
      <c r="P144" s="51"/>
      <c r="Q144" s="58"/>
      <c r="R144" s="59"/>
    </row>
    <row r="145" spans="1:18" ht="12" hidden="1" customHeight="1">
      <c r="A145" s="575"/>
      <c r="B145" s="572">
        <v>7</v>
      </c>
      <c r="C145" s="562" t="s">
        <v>250</v>
      </c>
      <c r="D145" s="96"/>
      <c r="E145" s="314"/>
      <c r="F145" s="314"/>
      <c r="G145" s="314"/>
      <c r="H145" s="311"/>
      <c r="I145" s="311"/>
      <c r="J145" s="311"/>
      <c r="K145" s="328"/>
      <c r="L145" s="314"/>
      <c r="M145" s="314"/>
      <c r="N145" s="314"/>
      <c r="O145" s="97"/>
      <c r="P145" s="98">
        <f>IF(SUM(E146:O146)=0,0,SUMPRODUCT(E145:O145,E146:O146)/SUM(E146:O146))</f>
        <v>0</v>
      </c>
      <c r="Q145" s="58"/>
      <c r="R145" s="59"/>
    </row>
    <row r="146" spans="1:18" ht="12" hidden="1" customHeight="1">
      <c r="A146" s="575"/>
      <c r="B146" s="602"/>
      <c r="C146" s="563"/>
      <c r="D146" s="91"/>
      <c r="E146" s="316"/>
      <c r="F146" s="316"/>
      <c r="G146" s="316"/>
      <c r="H146" s="308"/>
      <c r="I146" s="308"/>
      <c r="J146" s="308"/>
      <c r="K146" s="327"/>
      <c r="L146" s="316"/>
      <c r="M146" s="316"/>
      <c r="N146" s="316"/>
      <c r="O146" s="94"/>
      <c r="P146" s="51">
        <f>IF(SUM(E145:O145)=0,0,SUMPRODUCT(E146:O146,E145:O145)/SUM(E145:O145))</f>
        <v>0</v>
      </c>
      <c r="Q146" s="58"/>
      <c r="R146" s="59"/>
    </row>
    <row r="147" spans="1:18" ht="12" hidden="1" customHeight="1">
      <c r="A147" s="575"/>
      <c r="B147" s="572">
        <v>8</v>
      </c>
      <c r="C147" s="562" t="s">
        <v>121</v>
      </c>
      <c r="D147" s="96"/>
      <c r="E147" s="314"/>
      <c r="F147" s="314"/>
      <c r="G147" s="314"/>
      <c r="H147" s="88"/>
      <c r="I147" s="88"/>
      <c r="J147" s="88"/>
      <c r="K147" s="88"/>
      <c r="L147" s="88"/>
      <c r="M147" s="88"/>
      <c r="N147" s="314"/>
      <c r="O147" s="97"/>
      <c r="P147" s="98">
        <f>IF(SUM(E148:O148)=0,0,SUMPRODUCT(E147:O147,E148:O148)/SUM(E148:O148))</f>
        <v>0</v>
      </c>
      <c r="Q147" s="58"/>
      <c r="R147" s="59"/>
    </row>
    <row r="148" spans="1:18" ht="12" hidden="1" customHeight="1">
      <c r="A148" s="576"/>
      <c r="B148" s="573"/>
      <c r="C148" s="563"/>
      <c r="D148" s="91"/>
      <c r="E148" s="316"/>
      <c r="F148" s="316"/>
      <c r="G148" s="316"/>
      <c r="H148" s="93"/>
      <c r="I148" s="93"/>
      <c r="J148" s="93"/>
      <c r="K148" s="93"/>
      <c r="L148" s="93"/>
      <c r="M148" s="93"/>
      <c r="N148" s="308"/>
      <c r="O148" s="94"/>
      <c r="P148" s="51">
        <f>IF(SUM(E147:O147)=0,0,SUMPRODUCT(E148:O148,E147:O147)/SUM(E147:O147))</f>
        <v>0</v>
      </c>
      <c r="Q148" s="58"/>
      <c r="R148" s="59"/>
    </row>
    <row r="149" spans="1:18" ht="12" customHeight="1">
      <c r="A149" s="564" t="s">
        <v>6</v>
      </c>
      <c r="B149" s="565"/>
      <c r="C149" s="566"/>
      <c r="D149" s="80" t="s">
        <v>3</v>
      </c>
      <c r="E149" s="373">
        <f>E133+E135+E137+E139+E141+E145+E147+E143</f>
        <v>29610.14</v>
      </c>
      <c r="F149" s="373">
        <f t="shared" ref="F149:N149" si="13">F133+F135+F137+F139+F141+F145+F147+F143</f>
        <v>13186.55</v>
      </c>
      <c r="G149" s="373">
        <f t="shared" si="13"/>
        <v>25078.989999999998</v>
      </c>
      <c r="H149" s="373">
        <f t="shared" si="13"/>
        <v>26392.45</v>
      </c>
      <c r="I149" s="373">
        <f t="shared" si="13"/>
        <v>36919.660000000003</v>
      </c>
      <c r="J149" s="373">
        <f t="shared" si="13"/>
        <v>14387.57</v>
      </c>
      <c r="K149" s="373">
        <f t="shared" si="13"/>
        <v>7997.55</v>
      </c>
      <c r="L149" s="373">
        <f t="shared" si="13"/>
        <v>0</v>
      </c>
      <c r="M149" s="373">
        <f t="shared" si="13"/>
        <v>0</v>
      </c>
      <c r="N149" s="373">
        <f t="shared" si="13"/>
        <v>6831.91</v>
      </c>
      <c r="O149" s="104">
        <f>O133+O135+O137+O141+O139+O145+O147</f>
        <v>0</v>
      </c>
      <c r="P149" s="104">
        <f>IF(SUM(E150:O150)=0,0,SUMPRODUCT(E149:O149,E150:O150)/SUM(E150:O150))</f>
        <v>20117.137622448015</v>
      </c>
      <c r="Q149" s="58"/>
      <c r="R149" s="59"/>
    </row>
    <row r="150" spans="1:18" ht="12" customHeight="1">
      <c r="A150" s="567" t="s">
        <v>1</v>
      </c>
      <c r="B150" s="568"/>
      <c r="C150" s="569"/>
      <c r="D150" s="105" t="s">
        <v>5</v>
      </c>
      <c r="E150" s="106">
        <f>IF(E149=0,0,(E133*E134+E135*E136+E137*E138+E139*E140+E141*E142+E145*E146+E147*E148+E143*E144)/E149)</f>
        <v>4142.6262087944669</v>
      </c>
      <c r="F150" s="107">
        <f t="shared" ref="F150:N150" si="14">IF(F149=0,0,(F133*F134+F135*F136+F137*F138+F139*F140+F141*F142+F145*F146+F147*F148+F143*F144)/F149)</f>
        <v>4748.2562662597938</v>
      </c>
      <c r="G150" s="107">
        <f t="shared" si="14"/>
        <v>4451.2924920696441</v>
      </c>
      <c r="H150" s="107">
        <f t="shared" si="14"/>
        <v>4238.8366197786536</v>
      </c>
      <c r="I150" s="107">
        <f t="shared" si="14"/>
        <v>4553.6318564139929</v>
      </c>
      <c r="J150" s="107">
        <f t="shared" si="14"/>
        <v>4491.1357047388956</v>
      </c>
      <c r="K150" s="107">
        <f t="shared" si="14"/>
        <v>4311.0109169587195</v>
      </c>
      <c r="L150" s="107">
        <f t="shared" si="14"/>
        <v>0</v>
      </c>
      <c r="M150" s="107">
        <f t="shared" si="14"/>
        <v>0</v>
      </c>
      <c r="N150" s="107">
        <f t="shared" si="14"/>
        <v>4037.3410906646754</v>
      </c>
      <c r="O150" s="101">
        <f>IF(O149=0,0,(O133*O134+O135*O136+O137*O138+O139*O140+O141*O142+O145*O146+O147*O148)/O149)</f>
        <v>0</v>
      </c>
      <c r="P150" s="85">
        <f>IF(SUM(E149:O149)=0,0,SUMPRODUCT(E150:O150,E149:O149)/SUM(E149:O149))</f>
        <v>4386.2734903124365</v>
      </c>
      <c r="Q150" s="58"/>
      <c r="R150" s="59"/>
    </row>
    <row r="151" spans="1:18" ht="12" customHeight="1">
      <c r="A151" s="574" t="s">
        <v>113</v>
      </c>
      <c r="B151" s="577">
        <v>1</v>
      </c>
      <c r="C151" s="562" t="s">
        <v>81</v>
      </c>
      <c r="D151" s="86" t="s">
        <v>3</v>
      </c>
      <c r="E151" s="311">
        <v>773.42</v>
      </c>
      <c r="F151" s="306">
        <v>1634.33</v>
      </c>
      <c r="G151" s="333">
        <v>5452.67</v>
      </c>
      <c r="H151" s="326">
        <v>4861.71</v>
      </c>
      <c r="I151" s="326">
        <v>5218.33</v>
      </c>
      <c r="J151" s="326">
        <v>2614.79</v>
      </c>
      <c r="K151" s="311">
        <v>864.79</v>
      </c>
      <c r="L151" s="311">
        <v>0</v>
      </c>
      <c r="M151" s="306">
        <v>0</v>
      </c>
      <c r="N151" s="333">
        <v>0</v>
      </c>
      <c r="O151" s="89"/>
      <c r="P151" s="90">
        <f>IF(SUM(E152:O152)=0,0,SUMPRODUCT(E151:O151,E152:O152)/SUM(E152:O152))</f>
        <v>2215.4795005421961</v>
      </c>
      <c r="Q151" s="58"/>
      <c r="R151" s="59"/>
    </row>
    <row r="152" spans="1:18" ht="12" customHeight="1">
      <c r="A152" s="575"/>
      <c r="B152" s="578"/>
      <c r="C152" s="563"/>
      <c r="D152" s="91" t="s">
        <v>5</v>
      </c>
      <c r="E152" s="308">
        <v>1901</v>
      </c>
      <c r="F152" s="308">
        <v>3841</v>
      </c>
      <c r="G152" s="309">
        <v>4975</v>
      </c>
      <c r="H152" s="309">
        <v>5211</v>
      </c>
      <c r="I152" s="308">
        <v>5082</v>
      </c>
      <c r="J152" s="308">
        <v>4937</v>
      </c>
      <c r="K152" s="308">
        <v>5271</v>
      </c>
      <c r="L152" s="308">
        <v>5271</v>
      </c>
      <c r="M152" s="308">
        <v>5271</v>
      </c>
      <c r="N152" s="309">
        <v>5271</v>
      </c>
      <c r="O152" s="94"/>
      <c r="P152" s="95">
        <f>IF(SUM(E151:O151)=0,0,SUMPRODUCT(E152:O152,E151:O151)/SUM(E151:O151))</f>
        <v>4864.4267886521229</v>
      </c>
      <c r="Q152" s="58"/>
      <c r="R152" s="59"/>
    </row>
    <row r="153" spans="1:18" ht="12" hidden="1" customHeight="1">
      <c r="A153" s="575"/>
      <c r="B153" s="579">
        <v>2</v>
      </c>
      <c r="C153" s="562" t="s">
        <v>252</v>
      </c>
      <c r="D153" s="96" t="s">
        <v>3</v>
      </c>
      <c r="E153" s="311"/>
      <c r="F153" s="311"/>
      <c r="G153" s="328"/>
      <c r="H153" s="314"/>
      <c r="I153" s="314"/>
      <c r="J153" s="314"/>
      <c r="K153" s="311"/>
      <c r="L153" s="311"/>
      <c r="M153" s="311"/>
      <c r="N153" s="328"/>
      <c r="O153" s="97"/>
      <c r="P153" s="98">
        <f>IF(SUM(E154:O154)=0,0,SUMPRODUCT(E153:O153,E154:O154)/SUM(E154:O154))</f>
        <v>0</v>
      </c>
      <c r="Q153" s="58"/>
      <c r="R153" s="59"/>
    </row>
    <row r="154" spans="1:18" ht="12" hidden="1" customHeight="1">
      <c r="A154" s="575"/>
      <c r="B154" s="578"/>
      <c r="C154" s="563"/>
      <c r="D154" s="91" t="s">
        <v>5</v>
      </c>
      <c r="E154" s="308"/>
      <c r="F154" s="308"/>
      <c r="G154" s="309"/>
      <c r="H154" s="309"/>
      <c r="I154" s="308"/>
      <c r="J154" s="308"/>
      <c r="K154" s="308"/>
      <c r="L154" s="308"/>
      <c r="M154" s="308"/>
      <c r="N154" s="309"/>
      <c r="O154" s="94"/>
      <c r="P154" s="51">
        <f>IF(SUM(E153:O153)=0,0,SUMPRODUCT(E154:O154,E153:O153)/SUM(E153:O153))</f>
        <v>0</v>
      </c>
      <c r="Q154" s="58"/>
      <c r="R154" s="59"/>
    </row>
    <row r="155" spans="1:18" ht="12" customHeight="1">
      <c r="A155" s="575"/>
      <c r="B155" s="579">
        <f>B151+1</f>
        <v>2</v>
      </c>
      <c r="C155" s="562" t="s">
        <v>253</v>
      </c>
      <c r="D155" s="96" t="s">
        <v>3</v>
      </c>
      <c r="E155" s="311">
        <v>2812.38</v>
      </c>
      <c r="F155" s="311">
        <v>6866.63</v>
      </c>
      <c r="G155" s="328">
        <v>9938.42</v>
      </c>
      <c r="H155" s="314">
        <v>10212.290000000001</v>
      </c>
      <c r="I155" s="314">
        <v>12340.13</v>
      </c>
      <c r="J155" s="314">
        <v>5691.67</v>
      </c>
      <c r="K155" s="311">
        <v>2543.58</v>
      </c>
      <c r="L155" s="311">
        <v>0</v>
      </c>
      <c r="M155" s="311">
        <v>0</v>
      </c>
      <c r="N155" s="328">
        <v>0</v>
      </c>
      <c r="O155" s="97"/>
      <c r="P155" s="98">
        <f>IF(SUM(E156:O156)=0,0,SUMPRODUCT(E155:O155,E156:O156)/SUM(E156:O156))</f>
        <v>4960.2286154920375</v>
      </c>
      <c r="Q155" s="58"/>
      <c r="R155" s="59"/>
    </row>
    <row r="156" spans="1:18" ht="12" customHeight="1">
      <c r="A156" s="575"/>
      <c r="B156" s="578"/>
      <c r="C156" s="563"/>
      <c r="D156" s="91" t="s">
        <v>5</v>
      </c>
      <c r="E156" s="308">
        <v>1731</v>
      </c>
      <c r="F156" s="308">
        <v>3695</v>
      </c>
      <c r="G156" s="308">
        <v>4581.3913043478296</v>
      </c>
      <c r="H156" s="308">
        <v>4860.0436893203896</v>
      </c>
      <c r="I156" s="308">
        <v>5196.4189189189201</v>
      </c>
      <c r="J156" s="308">
        <v>5497</v>
      </c>
      <c r="K156" s="308">
        <v>5436</v>
      </c>
      <c r="L156" s="308">
        <v>5436</v>
      </c>
      <c r="M156" s="308">
        <v>5436</v>
      </c>
      <c r="N156" s="308">
        <v>5436</v>
      </c>
      <c r="O156" s="94"/>
      <c r="P156" s="51">
        <f>IF(SUM(E155:O155)=0,0,SUMPRODUCT(E156:O156,E155:O155)/SUM(E155:O155))</f>
        <v>4655.1418413788533</v>
      </c>
      <c r="Q156" s="58"/>
      <c r="R156" s="59"/>
    </row>
    <row r="157" spans="1:18" ht="12" hidden="1" customHeight="1">
      <c r="A157" s="575"/>
      <c r="B157" s="579">
        <v>4</v>
      </c>
      <c r="C157" s="562"/>
      <c r="D157" s="96" t="s">
        <v>3</v>
      </c>
      <c r="E157" s="311"/>
      <c r="F157" s="311"/>
      <c r="G157" s="328"/>
      <c r="H157" s="314"/>
      <c r="I157" s="314"/>
      <c r="J157" s="314"/>
      <c r="K157" s="311"/>
      <c r="L157" s="311"/>
      <c r="M157" s="311"/>
      <c r="N157" s="328"/>
      <c r="O157" s="97"/>
      <c r="P157" s="98">
        <f>IF(SUM(E158:O158)=0,0,SUMPRODUCT(E157:O157,E158:O158)/SUM(E158:O158))</f>
        <v>0</v>
      </c>
      <c r="Q157" s="58"/>
      <c r="R157" s="59"/>
    </row>
    <row r="158" spans="1:18" ht="12" hidden="1" customHeight="1">
      <c r="A158" s="575"/>
      <c r="B158" s="578"/>
      <c r="C158" s="563"/>
      <c r="D158" s="91" t="s">
        <v>5</v>
      </c>
      <c r="E158" s="308"/>
      <c r="F158" s="308"/>
      <c r="G158" s="309"/>
      <c r="H158" s="309"/>
      <c r="I158" s="308"/>
      <c r="J158" s="308"/>
      <c r="K158" s="308"/>
      <c r="L158" s="308"/>
      <c r="M158" s="308"/>
      <c r="N158" s="309"/>
      <c r="O158" s="94"/>
      <c r="P158" s="51">
        <f>IF(SUM(E157:O157)=0,0,SUMPRODUCT(E158:O158,E157:O157)/SUM(E157:O157))</f>
        <v>0</v>
      </c>
      <c r="Q158" s="58"/>
      <c r="R158" s="59"/>
    </row>
    <row r="159" spans="1:18" ht="12" hidden="1" customHeight="1">
      <c r="A159" s="575"/>
      <c r="B159" s="579">
        <v>5</v>
      </c>
      <c r="C159" s="562"/>
      <c r="D159" s="96" t="s">
        <v>3</v>
      </c>
      <c r="E159" s="314"/>
      <c r="F159" s="314"/>
      <c r="G159" s="314"/>
      <c r="H159" s="311"/>
      <c r="I159" s="311"/>
      <c r="J159" s="311"/>
      <c r="K159" s="328"/>
      <c r="L159" s="314"/>
      <c r="M159" s="314"/>
      <c r="N159" s="314"/>
      <c r="O159" s="97"/>
      <c r="P159" s="98">
        <f>IF(SUM(E160:O160)=0,0,SUMPRODUCT(E159:O159,E160:O160)/SUM(E160:O160))</f>
        <v>0</v>
      </c>
      <c r="Q159" s="58"/>
      <c r="R159" s="59"/>
    </row>
    <row r="160" spans="1:18" ht="12" hidden="1" customHeight="1">
      <c r="A160" s="575"/>
      <c r="B160" s="578"/>
      <c r="C160" s="563"/>
      <c r="D160" s="91" t="s">
        <v>5</v>
      </c>
      <c r="E160" s="316"/>
      <c r="F160" s="316"/>
      <c r="G160" s="316"/>
      <c r="H160" s="308"/>
      <c r="I160" s="308"/>
      <c r="J160" s="308"/>
      <c r="K160" s="327"/>
      <c r="L160" s="316"/>
      <c r="M160" s="316"/>
      <c r="N160" s="316"/>
      <c r="O160" s="94"/>
      <c r="P160" s="51">
        <f>IF(SUM(E159:O159)=0,0,SUMPRODUCT(E160:O160,E159:O159)/SUM(E159:O159))</f>
        <v>0</v>
      </c>
      <c r="Q160" s="58"/>
      <c r="R160" s="59"/>
    </row>
    <row r="161" spans="1:18" ht="12" hidden="1" customHeight="1">
      <c r="A161" s="575"/>
      <c r="B161" s="579">
        <v>6</v>
      </c>
      <c r="C161" s="562"/>
      <c r="D161" s="96" t="s">
        <v>3</v>
      </c>
      <c r="E161" s="316"/>
      <c r="F161" s="316"/>
      <c r="G161" s="316"/>
      <c r="H161" s="308"/>
      <c r="I161" s="308"/>
      <c r="J161" s="308"/>
      <c r="K161" s="327"/>
      <c r="L161" s="316"/>
      <c r="M161" s="316"/>
      <c r="N161" s="314"/>
      <c r="O161" s="94"/>
      <c r="P161" s="51"/>
      <c r="Q161" s="58"/>
      <c r="R161" s="59"/>
    </row>
    <row r="162" spans="1:18" ht="12" hidden="1" customHeight="1">
      <c r="A162" s="575"/>
      <c r="B162" s="578"/>
      <c r="C162" s="563"/>
      <c r="D162" s="91" t="s">
        <v>5</v>
      </c>
      <c r="E162" s="316"/>
      <c r="F162" s="316"/>
      <c r="G162" s="316"/>
      <c r="H162" s="308"/>
      <c r="I162" s="308"/>
      <c r="J162" s="308"/>
      <c r="K162" s="327"/>
      <c r="L162" s="316"/>
      <c r="M162" s="316"/>
      <c r="N162" s="308"/>
      <c r="O162" s="94"/>
      <c r="P162" s="51"/>
      <c r="Q162" s="58"/>
      <c r="R162" s="59"/>
    </row>
    <row r="163" spans="1:18" ht="12" hidden="1" customHeight="1">
      <c r="A163" s="575"/>
      <c r="B163" s="572">
        <v>7</v>
      </c>
      <c r="C163" s="562"/>
      <c r="D163" s="96"/>
      <c r="E163" s="314"/>
      <c r="F163" s="314"/>
      <c r="G163" s="314"/>
      <c r="H163" s="311"/>
      <c r="I163" s="311"/>
      <c r="J163" s="311"/>
      <c r="K163" s="328"/>
      <c r="L163" s="314"/>
      <c r="M163" s="314"/>
      <c r="N163" s="314"/>
      <c r="O163" s="97"/>
      <c r="P163" s="98">
        <f>IF(SUM(E164:O164)=0,0,SUMPRODUCT(E163:O163,E164:O164)/SUM(E164:O164))</f>
        <v>0</v>
      </c>
      <c r="Q163" s="58"/>
      <c r="R163" s="59"/>
    </row>
    <row r="164" spans="1:18" ht="12" hidden="1" customHeight="1">
      <c r="A164" s="575"/>
      <c r="B164" s="602"/>
      <c r="C164" s="563"/>
      <c r="D164" s="91"/>
      <c r="E164" s="316"/>
      <c r="F164" s="316"/>
      <c r="G164" s="316"/>
      <c r="H164" s="308"/>
      <c r="I164" s="308"/>
      <c r="J164" s="308"/>
      <c r="K164" s="327"/>
      <c r="L164" s="316"/>
      <c r="M164" s="316"/>
      <c r="N164" s="316"/>
      <c r="O164" s="94"/>
      <c r="P164" s="51">
        <f>IF(SUM(E163:O163)=0,0,SUMPRODUCT(E164:O164,E163:O163)/SUM(E163:O163))</f>
        <v>0</v>
      </c>
      <c r="Q164" s="58"/>
      <c r="R164" s="59"/>
    </row>
    <row r="165" spans="1:18" ht="12" hidden="1" customHeight="1">
      <c r="A165" s="575"/>
      <c r="B165" s="572">
        <v>8</v>
      </c>
      <c r="C165" s="562"/>
      <c r="D165" s="96"/>
      <c r="E165" s="314"/>
      <c r="F165" s="314"/>
      <c r="G165" s="314"/>
      <c r="H165" s="88"/>
      <c r="I165" s="88"/>
      <c r="J165" s="88"/>
      <c r="K165" s="88"/>
      <c r="L165" s="88"/>
      <c r="M165" s="88"/>
      <c r="N165" s="314"/>
      <c r="O165" s="97"/>
      <c r="P165" s="98">
        <f>IF(SUM(E166:O166)=0,0,SUMPRODUCT(E165:O165,E166:O166)/SUM(E166:O166))</f>
        <v>0</v>
      </c>
      <c r="Q165" s="58"/>
      <c r="R165" s="59"/>
    </row>
    <row r="166" spans="1:18" ht="12" hidden="1" customHeight="1">
      <c r="A166" s="576"/>
      <c r="B166" s="573"/>
      <c r="C166" s="563"/>
      <c r="D166" s="91"/>
      <c r="E166" s="316"/>
      <c r="F166" s="316"/>
      <c r="G166" s="316"/>
      <c r="H166" s="93"/>
      <c r="I166" s="93"/>
      <c r="J166" s="93"/>
      <c r="K166" s="93"/>
      <c r="L166" s="93"/>
      <c r="M166" s="93"/>
      <c r="N166" s="308"/>
      <c r="O166" s="94"/>
      <c r="P166" s="51">
        <f>IF(SUM(E165:O165)=0,0,SUMPRODUCT(E166:O166,E165:O165)/SUM(E165:O165))</f>
        <v>0</v>
      </c>
      <c r="Q166" s="58"/>
      <c r="R166" s="59"/>
    </row>
    <row r="167" spans="1:18" ht="12" customHeight="1">
      <c r="A167" s="564" t="s">
        <v>6</v>
      </c>
      <c r="B167" s="565"/>
      <c r="C167" s="566"/>
      <c r="D167" s="80" t="s">
        <v>3</v>
      </c>
      <c r="E167" s="373">
        <f>E151+E153+E155+E157+E159+E163+E165+E161</f>
        <v>3585.8</v>
      </c>
      <c r="F167" s="373">
        <f t="shared" ref="F167:N167" si="15">F151+F153+F155+F157+F159+F163+F165+F161</f>
        <v>8500.9599999999991</v>
      </c>
      <c r="G167" s="373">
        <f t="shared" si="15"/>
        <v>15391.09</v>
      </c>
      <c r="H167" s="373">
        <f t="shared" si="15"/>
        <v>15074</v>
      </c>
      <c r="I167" s="373">
        <f t="shared" si="15"/>
        <v>17558.46</v>
      </c>
      <c r="J167" s="373">
        <f t="shared" si="15"/>
        <v>8306.4599999999991</v>
      </c>
      <c r="K167" s="373">
        <f t="shared" si="15"/>
        <v>3408.37</v>
      </c>
      <c r="L167" s="373">
        <f t="shared" si="15"/>
        <v>0</v>
      </c>
      <c r="M167" s="373">
        <f t="shared" si="15"/>
        <v>0</v>
      </c>
      <c r="N167" s="373">
        <f t="shared" si="15"/>
        <v>0</v>
      </c>
      <c r="O167" s="104">
        <f>O151+O153+O155+O159+O157+O163+O165</f>
        <v>0</v>
      </c>
      <c r="P167" s="104">
        <f>IF(SUM(E168:O168)=0,0,SUMPRODUCT(E167:O167,E168:O168)/SUM(E168:O168))</f>
        <v>10908.450502267031</v>
      </c>
      <c r="Q167" s="58"/>
      <c r="R167" s="59"/>
    </row>
    <row r="168" spans="1:18" ht="12" customHeight="1">
      <c r="A168" s="567" t="s">
        <v>1</v>
      </c>
      <c r="B168" s="568"/>
      <c r="C168" s="569"/>
      <c r="D168" s="105" t="s">
        <v>5</v>
      </c>
      <c r="E168" s="106">
        <f>IF(E167=0,0,(E151*E152+E153*E154+E155*E156+E157*E158+E159*E160+E163*E164+E165*E166+E161*E162)/E167)</f>
        <v>1767.6672430141111</v>
      </c>
      <c r="F168" s="107">
        <f t="shared" ref="F168:N168" si="16">IF(F167=0,0,(F151*F152+F153*F154+F155*F156+F157*F158+F159*F160+F163*F164+F165*F166+F161*F162)/F167)</f>
        <v>3723.068851047412</v>
      </c>
      <c r="G168" s="107">
        <f t="shared" si="16"/>
        <v>4720.8368099307163</v>
      </c>
      <c r="H168" s="107">
        <f t="shared" si="16"/>
        <v>4973.2351318833571</v>
      </c>
      <c r="I168" s="107">
        <f t="shared" si="16"/>
        <v>5162.4139049733822</v>
      </c>
      <c r="J168" s="107">
        <f t="shared" si="16"/>
        <v>5320.7176366346193</v>
      </c>
      <c r="K168" s="107">
        <f t="shared" si="16"/>
        <v>5394.1353110137688</v>
      </c>
      <c r="L168" s="107">
        <f t="shared" si="16"/>
        <v>0</v>
      </c>
      <c r="M168" s="107">
        <f t="shared" si="16"/>
        <v>0</v>
      </c>
      <c r="N168" s="107">
        <f t="shared" si="16"/>
        <v>0</v>
      </c>
      <c r="O168" s="101">
        <f>IF(O167=0,0,(O151*O152+O153*O154+O155*O156+O157*O158+O159*O160+O163*O164+O165*O166)/O167)</f>
        <v>0</v>
      </c>
      <c r="P168" s="85">
        <f>IF(SUM(E167:O167)=0,0,SUMPRODUCT(E168:O168,E167:O167)/SUM(E167:O167))</f>
        <v>4717.5558087166319</v>
      </c>
      <c r="Q168" s="58"/>
      <c r="R168" s="59"/>
    </row>
    <row r="169" spans="1:18" ht="12" hidden="1" customHeight="1">
      <c r="A169" s="574" t="s">
        <v>218</v>
      </c>
      <c r="B169" s="577">
        <v>1</v>
      </c>
      <c r="C169" s="562" t="s">
        <v>252</v>
      </c>
      <c r="D169" s="86" t="s">
        <v>3</v>
      </c>
      <c r="E169" s="311"/>
      <c r="F169" s="306"/>
      <c r="G169" s="333"/>
      <c r="H169" s="326"/>
      <c r="I169" s="326"/>
      <c r="J169" s="326"/>
      <c r="K169" s="311"/>
      <c r="L169" s="311"/>
      <c r="M169" s="306"/>
      <c r="N169" s="333"/>
      <c r="O169" s="89"/>
      <c r="P169" s="90">
        <f>IF(SUM(E170:O170)=0,0,SUMPRODUCT(E169:O169,E170:O170)/SUM(E170:O170))</f>
        <v>0</v>
      </c>
      <c r="Q169" s="58"/>
      <c r="R169" s="59"/>
    </row>
    <row r="170" spans="1:18" ht="12" hidden="1" customHeight="1">
      <c r="A170" s="575"/>
      <c r="B170" s="578"/>
      <c r="C170" s="563"/>
      <c r="D170" s="91" t="s">
        <v>5</v>
      </c>
      <c r="E170" s="308"/>
      <c r="F170" s="308"/>
      <c r="G170" s="309"/>
      <c r="H170" s="309"/>
      <c r="I170" s="308"/>
      <c r="J170" s="308"/>
      <c r="K170" s="308"/>
      <c r="L170" s="308"/>
      <c r="M170" s="308"/>
      <c r="N170" s="309"/>
      <c r="O170" s="94"/>
      <c r="P170" s="95">
        <f>IF(SUM(E169:O169)=0,0,SUMPRODUCT(E170:O170,E169:O169)/SUM(E169:O169))</f>
        <v>0</v>
      </c>
      <c r="Q170" s="58"/>
      <c r="R170" s="59"/>
    </row>
    <row r="171" spans="1:18" ht="12" hidden="1" customHeight="1">
      <c r="A171" s="575"/>
      <c r="B171" s="579">
        <v>2</v>
      </c>
      <c r="C171" s="562" t="s">
        <v>110</v>
      </c>
      <c r="D171" s="96" t="s">
        <v>3</v>
      </c>
      <c r="E171" s="311"/>
      <c r="F171" s="311"/>
      <c r="G171" s="328"/>
      <c r="H171" s="314"/>
      <c r="I171" s="314"/>
      <c r="J171" s="314"/>
      <c r="K171" s="311"/>
      <c r="L171" s="311"/>
      <c r="M171" s="311"/>
      <c r="N171" s="328"/>
      <c r="O171" s="97"/>
      <c r="P171" s="98">
        <f>IF(SUM(E172:O172)=0,0,SUMPRODUCT(E171:O171,E172:O172)/SUM(E172:O172))</f>
        <v>0</v>
      </c>
      <c r="Q171" s="58"/>
      <c r="R171" s="59"/>
    </row>
    <row r="172" spans="1:18" ht="12" hidden="1" customHeight="1">
      <c r="A172" s="575"/>
      <c r="B172" s="578"/>
      <c r="C172" s="563"/>
      <c r="D172" s="91" t="s">
        <v>5</v>
      </c>
      <c r="E172" s="308"/>
      <c r="F172" s="308"/>
      <c r="G172" s="309"/>
      <c r="H172" s="309"/>
      <c r="I172" s="308"/>
      <c r="J172" s="308"/>
      <c r="K172" s="308"/>
      <c r="L172" s="308"/>
      <c r="M172" s="308"/>
      <c r="N172" s="309"/>
      <c r="O172" s="94"/>
      <c r="P172" s="51">
        <f>IF(SUM(E171:O171)=0,0,SUMPRODUCT(E172:O172,E171:O171)/SUM(E171:O171))</f>
        <v>0</v>
      </c>
      <c r="Q172" s="58"/>
      <c r="R172" s="59"/>
    </row>
    <row r="173" spans="1:18" ht="12" customHeight="1">
      <c r="A173" s="575"/>
      <c r="B173" s="579">
        <v>1</v>
      </c>
      <c r="C173" s="424" t="s">
        <v>143</v>
      </c>
      <c r="D173" s="96" t="s">
        <v>3</v>
      </c>
      <c r="E173" s="311">
        <v>13496.22</v>
      </c>
      <c r="F173" s="311">
        <v>5632.76</v>
      </c>
      <c r="G173" s="328">
        <v>8647.3700000000008</v>
      </c>
      <c r="H173" s="314"/>
      <c r="I173" s="314">
        <v>12086.32</v>
      </c>
      <c r="J173" s="314">
        <v>4302.3100000000004</v>
      </c>
      <c r="K173" s="311">
        <v>1216.29</v>
      </c>
      <c r="L173" s="311">
        <v>0</v>
      </c>
      <c r="M173" s="311">
        <v>0</v>
      </c>
      <c r="N173" s="328">
        <v>2902.33</v>
      </c>
      <c r="O173" s="97"/>
      <c r="P173" s="98">
        <f>IF(SUM(E174:O174)=0,0,SUMPRODUCT(E173:O173,E174:O174)/SUM(E174:O174))</f>
        <v>5368.5815560466062</v>
      </c>
      <c r="Q173" s="58"/>
      <c r="R173" s="59"/>
    </row>
    <row r="174" spans="1:18" ht="12" customHeight="1">
      <c r="A174" s="575"/>
      <c r="B174" s="578"/>
      <c r="C174" s="425"/>
      <c r="D174" s="91" t="s">
        <v>5</v>
      </c>
      <c r="E174" s="308">
        <v>7061</v>
      </c>
      <c r="F174" s="308">
        <v>6788.8</v>
      </c>
      <c r="G174" s="308">
        <v>6513.125</v>
      </c>
      <c r="H174" s="308"/>
      <c r="I174" s="308">
        <v>6761</v>
      </c>
      <c r="J174" s="308">
        <v>6791.91089108911</v>
      </c>
      <c r="K174" s="308">
        <v>6840.0833333333303</v>
      </c>
      <c r="L174" s="308">
        <v>6840.0833333333303</v>
      </c>
      <c r="M174" s="308">
        <v>6840.0833333333303</v>
      </c>
      <c r="N174" s="308">
        <v>6840.0833333333303</v>
      </c>
      <c r="O174" s="94"/>
      <c r="P174" s="51">
        <f>IF(SUM(E173:O173)=0,0,SUMPRODUCT(E174:O174,E173:O173)/SUM(E173:O173))</f>
        <v>6813.2059731135396</v>
      </c>
      <c r="Q174" s="58"/>
      <c r="R174" s="59"/>
    </row>
    <row r="175" spans="1:18" ht="12" customHeight="1">
      <c r="A175" s="575"/>
      <c r="B175" s="579">
        <f>B173+1</f>
        <v>2</v>
      </c>
      <c r="C175" s="424" t="s">
        <v>208</v>
      </c>
      <c r="D175" s="96" t="s">
        <v>3</v>
      </c>
      <c r="E175" s="311">
        <v>16482.46</v>
      </c>
      <c r="F175" s="311">
        <v>9195.3799999999992</v>
      </c>
      <c r="G175" s="328">
        <v>15392.84</v>
      </c>
      <c r="H175" s="314"/>
      <c r="I175" s="314">
        <v>16836.060000000001</v>
      </c>
      <c r="J175" s="314">
        <v>6012.92</v>
      </c>
      <c r="K175" s="311">
        <v>3442.5</v>
      </c>
      <c r="L175" s="311">
        <v>0</v>
      </c>
      <c r="M175" s="311">
        <v>0</v>
      </c>
      <c r="N175" s="328">
        <v>4294.13</v>
      </c>
      <c r="O175" s="97"/>
      <c r="P175" s="98">
        <f>IF(SUM(E176:O176)=0,0,SUMPRODUCT(E175:O175,E176:O176)/SUM(E176:O176))</f>
        <v>8257.9644943221374</v>
      </c>
      <c r="Q175" s="58"/>
      <c r="R175" s="59"/>
    </row>
    <row r="176" spans="1:18" ht="12" customHeight="1">
      <c r="A176" s="575"/>
      <c r="B176" s="578"/>
      <c r="C176" s="425"/>
      <c r="D176" s="91" t="s">
        <v>5</v>
      </c>
      <c r="E176" s="308">
        <v>4361.8888888888896</v>
      </c>
      <c r="F176" s="308">
        <v>4507</v>
      </c>
      <c r="G176" s="309">
        <v>4271.2403846153802</v>
      </c>
      <c r="H176" s="309"/>
      <c r="I176" s="308">
        <v>4304</v>
      </c>
      <c r="J176" s="308">
        <v>4350.4787234042597</v>
      </c>
      <c r="K176" s="308">
        <v>3863.4615384615399</v>
      </c>
      <c r="L176" s="308">
        <v>3863.4615384615399</v>
      </c>
      <c r="M176" s="308">
        <v>3863.4615384615399</v>
      </c>
      <c r="N176" s="309">
        <v>3863.4615384615399</v>
      </c>
      <c r="O176" s="94"/>
      <c r="P176" s="51">
        <f>IF(SUM(E175:O175)=0,0,SUMPRODUCT(E176:O176,E175:O175)/SUM(E175:O175))</f>
        <v>4292.6644938681347</v>
      </c>
      <c r="Q176" s="58"/>
      <c r="R176" s="59"/>
    </row>
    <row r="177" spans="1:18" ht="12" customHeight="1">
      <c r="A177" s="575"/>
      <c r="B177" s="579">
        <f>B175+1</f>
        <v>3</v>
      </c>
      <c r="C177" s="424" t="s">
        <v>215</v>
      </c>
      <c r="D177" s="96" t="s">
        <v>3</v>
      </c>
      <c r="E177" s="314">
        <v>15677.54</v>
      </c>
      <c r="F177" s="314">
        <v>10640.92</v>
      </c>
      <c r="G177" s="314">
        <v>15167.41</v>
      </c>
      <c r="H177" s="311"/>
      <c r="I177" s="311">
        <v>16757.34</v>
      </c>
      <c r="J177" s="311">
        <v>7023.67</v>
      </c>
      <c r="K177" s="328">
        <v>2208.5</v>
      </c>
      <c r="L177" s="314">
        <v>0</v>
      </c>
      <c r="M177" s="314">
        <v>0</v>
      </c>
      <c r="N177" s="314">
        <v>3489.54</v>
      </c>
      <c r="O177" s="97"/>
      <c r="P177" s="98">
        <f>IF(SUM(E178:O178)=0,0,SUMPRODUCT(E177:O177,E178:O178)/SUM(E178:O178))</f>
        <v>7875.0557670044955</v>
      </c>
      <c r="Q177" s="58"/>
      <c r="R177" s="59"/>
    </row>
    <row r="178" spans="1:18" ht="12" customHeight="1">
      <c r="A178" s="575"/>
      <c r="B178" s="578"/>
      <c r="C178" s="425"/>
      <c r="D178" s="91" t="s">
        <v>5</v>
      </c>
      <c r="E178" s="316">
        <v>4237.00714285714</v>
      </c>
      <c r="F178" s="316">
        <v>4444</v>
      </c>
      <c r="G178" s="316">
        <v>4110.8351254480303</v>
      </c>
      <c r="H178" s="308"/>
      <c r="I178" s="308">
        <v>4176</v>
      </c>
      <c r="J178" s="308">
        <v>4196</v>
      </c>
      <c r="K178" s="327">
        <v>4218.5714285714303</v>
      </c>
      <c r="L178" s="316">
        <v>4218.5714285714303</v>
      </c>
      <c r="M178" s="316">
        <v>4218.5714285714303</v>
      </c>
      <c r="N178" s="316">
        <v>4218.5714285714303</v>
      </c>
      <c r="O178" s="94"/>
      <c r="P178" s="51">
        <f>IF(SUM(E177:O177)=0,0,SUMPRODUCT(E178:O178,E177:O177)/SUM(E177:O177))</f>
        <v>4221.133189967064</v>
      </c>
      <c r="Q178" s="58"/>
      <c r="R178" s="59"/>
    </row>
    <row r="179" spans="1:18" ht="12" hidden="1" customHeight="1">
      <c r="A179" s="575"/>
      <c r="B179" s="579">
        <v>6</v>
      </c>
      <c r="C179" s="562"/>
      <c r="D179" s="96" t="s">
        <v>3</v>
      </c>
      <c r="E179" s="316"/>
      <c r="F179" s="316"/>
      <c r="G179" s="316"/>
      <c r="H179" s="308"/>
      <c r="I179" s="308"/>
      <c r="J179" s="308"/>
      <c r="K179" s="327"/>
      <c r="L179" s="316"/>
      <c r="M179" s="316"/>
      <c r="N179" s="314"/>
      <c r="O179" s="94"/>
      <c r="P179" s="51"/>
      <c r="Q179" s="58"/>
      <c r="R179" s="59"/>
    </row>
    <row r="180" spans="1:18" ht="12" hidden="1" customHeight="1">
      <c r="A180" s="575"/>
      <c r="B180" s="578"/>
      <c r="C180" s="563"/>
      <c r="D180" s="91" t="s">
        <v>5</v>
      </c>
      <c r="E180" s="316"/>
      <c r="F180" s="316"/>
      <c r="G180" s="316"/>
      <c r="H180" s="308"/>
      <c r="I180" s="308"/>
      <c r="J180" s="308"/>
      <c r="K180" s="327"/>
      <c r="L180" s="316"/>
      <c r="M180" s="316"/>
      <c r="N180" s="308"/>
      <c r="O180" s="94"/>
      <c r="P180" s="51"/>
      <c r="Q180" s="58"/>
      <c r="R180" s="59"/>
    </row>
    <row r="181" spans="1:18" ht="12" hidden="1" customHeight="1">
      <c r="A181" s="575"/>
      <c r="B181" s="572">
        <v>7</v>
      </c>
      <c r="C181" s="562"/>
      <c r="D181" s="96"/>
      <c r="E181" s="314"/>
      <c r="F181" s="314"/>
      <c r="G181" s="314"/>
      <c r="H181" s="311"/>
      <c r="I181" s="311"/>
      <c r="J181" s="311"/>
      <c r="K181" s="328"/>
      <c r="L181" s="314"/>
      <c r="M181" s="314"/>
      <c r="N181" s="314"/>
      <c r="O181" s="97"/>
      <c r="P181" s="98">
        <f>IF(SUM(E182:O182)=0,0,SUMPRODUCT(E181:O181,E182:O182)/SUM(E182:O182))</f>
        <v>0</v>
      </c>
      <c r="Q181" s="58"/>
      <c r="R181" s="59"/>
    </row>
    <row r="182" spans="1:18" ht="12" hidden="1" customHeight="1">
      <c r="A182" s="575"/>
      <c r="B182" s="602"/>
      <c r="C182" s="563"/>
      <c r="D182" s="91"/>
      <c r="E182" s="316"/>
      <c r="F182" s="316"/>
      <c r="G182" s="316"/>
      <c r="H182" s="308"/>
      <c r="I182" s="308"/>
      <c r="J182" s="308"/>
      <c r="K182" s="327"/>
      <c r="L182" s="316"/>
      <c r="M182" s="316"/>
      <c r="N182" s="316"/>
      <c r="O182" s="94"/>
      <c r="P182" s="51">
        <f>IF(SUM(E181:O181)=0,0,SUMPRODUCT(E182:O182,E181:O181)/SUM(E181:O181))</f>
        <v>0</v>
      </c>
      <c r="Q182" s="58"/>
      <c r="R182" s="59"/>
    </row>
    <row r="183" spans="1:18" ht="12" hidden="1" customHeight="1">
      <c r="A183" s="575"/>
      <c r="B183" s="572">
        <v>8</v>
      </c>
      <c r="C183" s="562"/>
      <c r="D183" s="96"/>
      <c r="E183" s="314"/>
      <c r="F183" s="314"/>
      <c r="G183" s="314"/>
      <c r="H183" s="88"/>
      <c r="I183" s="88"/>
      <c r="J183" s="88"/>
      <c r="K183" s="88"/>
      <c r="L183" s="88"/>
      <c r="M183" s="88"/>
      <c r="N183" s="314"/>
      <c r="O183" s="97"/>
      <c r="P183" s="98">
        <f>IF(SUM(E184:O184)=0,0,SUMPRODUCT(E183:O183,E184:O184)/SUM(E184:O184))</f>
        <v>0</v>
      </c>
      <c r="Q183" s="58"/>
      <c r="R183" s="59"/>
    </row>
    <row r="184" spans="1:18" ht="12" hidden="1" customHeight="1">
      <c r="A184" s="576"/>
      <c r="B184" s="573"/>
      <c r="C184" s="563"/>
      <c r="D184" s="91"/>
      <c r="E184" s="316"/>
      <c r="F184" s="316"/>
      <c r="G184" s="316"/>
      <c r="H184" s="93"/>
      <c r="I184" s="93"/>
      <c r="J184" s="93"/>
      <c r="K184" s="93"/>
      <c r="L184" s="93"/>
      <c r="M184" s="93"/>
      <c r="N184" s="308"/>
      <c r="O184" s="94"/>
      <c r="P184" s="51">
        <f>IF(SUM(E183:O183)=0,0,SUMPRODUCT(E184:O184,E183:O183)/SUM(E183:O183))</f>
        <v>0</v>
      </c>
      <c r="Q184" s="58"/>
      <c r="R184" s="59"/>
    </row>
    <row r="185" spans="1:18" ht="12" customHeight="1">
      <c r="A185" s="564" t="s">
        <v>6</v>
      </c>
      <c r="B185" s="565"/>
      <c r="C185" s="566"/>
      <c r="D185" s="80" t="s">
        <v>3</v>
      </c>
      <c r="E185" s="373">
        <f>E169+E171+E173+E175+E177+E181+E183+E179</f>
        <v>45656.22</v>
      </c>
      <c r="F185" s="373">
        <f t="shared" ref="F185:N185" si="17">F169+F171+F173+F175+F177+F181+F183+F179</f>
        <v>25469.059999999998</v>
      </c>
      <c r="G185" s="373">
        <f t="shared" si="17"/>
        <v>39207.619999999995</v>
      </c>
      <c r="H185" s="373">
        <f t="shared" si="17"/>
        <v>0</v>
      </c>
      <c r="I185" s="373">
        <f t="shared" si="17"/>
        <v>45679.72</v>
      </c>
      <c r="J185" s="373">
        <f t="shared" si="17"/>
        <v>17338.900000000001</v>
      </c>
      <c r="K185" s="373">
        <f t="shared" si="17"/>
        <v>6867.29</v>
      </c>
      <c r="L185" s="373">
        <f t="shared" si="17"/>
        <v>0</v>
      </c>
      <c r="M185" s="373">
        <f t="shared" si="17"/>
        <v>0</v>
      </c>
      <c r="N185" s="373">
        <f t="shared" si="17"/>
        <v>10686</v>
      </c>
      <c r="O185" s="104">
        <f>O169+O171+O173+O177+O175+O181+O183</f>
        <v>0</v>
      </c>
      <c r="P185" s="104">
        <f>IF(SUM(E186:O186)=0,0,SUMPRODUCT(E185:O185,E186:O186)/SUM(E186:O186))</f>
        <v>27614.481773652169</v>
      </c>
      <c r="Q185" s="58"/>
      <c r="R185" s="59"/>
    </row>
    <row r="186" spans="1:18" ht="12" customHeight="1">
      <c r="A186" s="567" t="s">
        <v>1</v>
      </c>
      <c r="B186" s="568"/>
      <c r="C186" s="569"/>
      <c r="D186" s="105" t="s">
        <v>5</v>
      </c>
      <c r="E186" s="106">
        <f>IF(E185=0,0,(E169*E170+E171*E172+E173*E174+E175*E176+E177*E178+E181*E182+E183*E184+E179*E180)/E185)</f>
        <v>5116.878215454195</v>
      </c>
      <c r="F186" s="107">
        <f t="shared" ref="F186:N186" si="18">IF(F185=0,0,(F169*F170+F171*F172+F173*F174+F175*F176+F177*F178+F181*F182+F183*F184+F179*F180)/F185)</f>
        <v>4985.3236526200808</v>
      </c>
      <c r="G186" s="107">
        <f t="shared" si="18"/>
        <v>4703.642898070445</v>
      </c>
      <c r="H186" s="107">
        <f t="shared" si="18"/>
        <v>0</v>
      </c>
      <c r="I186" s="107">
        <f t="shared" si="18"/>
        <v>4907.1374255358833</v>
      </c>
      <c r="J186" s="107">
        <f t="shared" si="18"/>
        <v>4893.6960240484423</v>
      </c>
      <c r="K186" s="107">
        <f t="shared" si="18"/>
        <v>4504.8638260003363</v>
      </c>
      <c r="L186" s="107">
        <f t="shared" si="18"/>
        <v>0</v>
      </c>
      <c r="M186" s="107">
        <f t="shared" si="18"/>
        <v>0</v>
      </c>
      <c r="N186" s="107">
        <f t="shared" si="18"/>
        <v>4787.8774939027071</v>
      </c>
      <c r="O186" s="101">
        <f>IF(O185=0,0,(O169*O170+O171*O172+O173*O174+O175*O176+O177*O178+O181*O182+O183*O184)/O185)</f>
        <v>0</v>
      </c>
      <c r="P186" s="85">
        <f>IF(SUM(E185:O185)=0,0,SUMPRODUCT(E186:O186,E185:O185)/SUM(E185:O185))</f>
        <v>4903.5689719085685</v>
      </c>
      <c r="Q186" s="58"/>
      <c r="R186" s="59"/>
    </row>
    <row r="187" spans="1:18" ht="12" hidden="1" customHeight="1">
      <c r="A187" s="355"/>
      <c r="B187" s="356"/>
      <c r="C187" s="356"/>
      <c r="D187" s="357"/>
      <c r="E187" s="358"/>
      <c r="F187" s="359"/>
      <c r="G187" s="359"/>
      <c r="H187" s="359"/>
      <c r="I187" s="359"/>
      <c r="J187" s="359"/>
      <c r="K187" s="359"/>
      <c r="L187" s="359"/>
      <c r="M187" s="359"/>
      <c r="N187" s="359"/>
      <c r="O187" s="360"/>
      <c r="P187" s="361"/>
      <c r="Q187" s="58"/>
      <c r="R187" s="59"/>
    </row>
    <row r="188" spans="1:18" ht="12" hidden="1" customHeight="1">
      <c r="A188" s="355"/>
      <c r="B188" s="356"/>
      <c r="C188" s="356"/>
      <c r="D188" s="357"/>
      <c r="E188" s="358"/>
      <c r="F188" s="359"/>
      <c r="G188" s="359"/>
      <c r="H188" s="359"/>
      <c r="I188" s="359"/>
      <c r="J188" s="359"/>
      <c r="K188" s="359"/>
      <c r="L188" s="359"/>
      <c r="M188" s="359"/>
      <c r="N188" s="359"/>
      <c r="O188" s="360"/>
      <c r="P188" s="361"/>
      <c r="Q188" s="58"/>
      <c r="R188" s="59"/>
    </row>
    <row r="189" spans="1:18" ht="12" hidden="1" customHeight="1">
      <c r="A189" s="355"/>
      <c r="B189" s="356"/>
      <c r="C189" s="356"/>
      <c r="D189" s="357"/>
      <c r="E189" s="358"/>
      <c r="F189" s="359"/>
      <c r="G189" s="359"/>
      <c r="H189" s="359"/>
      <c r="I189" s="359"/>
      <c r="J189" s="359"/>
      <c r="K189" s="359"/>
      <c r="L189" s="359"/>
      <c r="M189" s="359"/>
      <c r="N189" s="359"/>
      <c r="O189" s="360"/>
      <c r="P189" s="361"/>
      <c r="Q189" s="58"/>
      <c r="R189" s="59"/>
    </row>
    <row r="190" spans="1:18" ht="12" hidden="1" customHeight="1">
      <c r="A190" s="355"/>
      <c r="B190" s="356"/>
      <c r="C190" s="356"/>
      <c r="D190" s="357"/>
      <c r="E190" s="358"/>
      <c r="F190" s="359"/>
      <c r="G190" s="359"/>
      <c r="H190" s="359"/>
      <c r="I190" s="359"/>
      <c r="J190" s="359"/>
      <c r="K190" s="359"/>
      <c r="L190" s="359"/>
      <c r="M190" s="359"/>
      <c r="N190" s="359"/>
      <c r="O190" s="360"/>
      <c r="P190" s="361"/>
      <c r="Q190" s="58"/>
      <c r="R190" s="59"/>
    </row>
    <row r="191" spans="1:18" ht="12" hidden="1" customHeight="1">
      <c r="A191" s="355"/>
      <c r="B191" s="356"/>
      <c r="C191" s="356"/>
      <c r="D191" s="357"/>
      <c r="E191" s="358"/>
      <c r="F191" s="359"/>
      <c r="G191" s="359"/>
      <c r="H191" s="359"/>
      <c r="I191" s="359"/>
      <c r="J191" s="359"/>
      <c r="K191" s="359"/>
      <c r="L191" s="359"/>
      <c r="M191" s="359"/>
      <c r="N191" s="359"/>
      <c r="O191" s="360"/>
      <c r="P191" s="361"/>
      <c r="Q191" s="58"/>
      <c r="R191" s="59"/>
    </row>
    <row r="192" spans="1:18" ht="12" hidden="1" customHeight="1">
      <c r="A192" s="108"/>
      <c r="B192" s="36"/>
      <c r="C192" s="36"/>
      <c r="D192" s="109"/>
      <c r="E192" s="53"/>
      <c r="F192" s="54"/>
      <c r="G192" s="55"/>
      <c r="H192" s="55"/>
      <c r="I192" s="55"/>
      <c r="J192" s="54"/>
      <c r="K192" s="54"/>
      <c r="L192" s="54"/>
      <c r="M192" s="54"/>
      <c r="N192" s="54"/>
      <c r="O192" s="56"/>
      <c r="P192" s="110"/>
      <c r="Q192" s="58"/>
      <c r="R192" s="59"/>
    </row>
    <row r="193" spans="1:18" ht="12" customHeight="1">
      <c r="A193" s="641" t="s">
        <v>4</v>
      </c>
      <c r="B193" s="644" t="s">
        <v>2</v>
      </c>
      <c r="C193" s="643" t="s">
        <v>0</v>
      </c>
      <c r="D193" s="35" t="s">
        <v>12</v>
      </c>
      <c r="E193" s="614">
        <f>+E3</f>
        <v>2023</v>
      </c>
      <c r="F193" s="615"/>
      <c r="G193" s="615"/>
      <c r="H193" s="615"/>
      <c r="I193" s="615"/>
      <c r="J193" s="615"/>
      <c r="K193" s="615"/>
      <c r="L193" s="615"/>
      <c r="M193" s="615"/>
      <c r="N193" s="615"/>
      <c r="O193" s="616"/>
      <c r="P193" s="617" t="s">
        <v>7</v>
      </c>
      <c r="Q193" s="58"/>
      <c r="R193" s="59"/>
    </row>
    <row r="194" spans="1:18" ht="12" customHeight="1">
      <c r="A194" s="642"/>
      <c r="B194" s="645"/>
      <c r="C194" s="640"/>
      <c r="D194" s="111" t="s">
        <v>13</v>
      </c>
      <c r="E194" s="112">
        <f>+N4+1</f>
        <v>45027</v>
      </c>
      <c r="F194" s="113">
        <f>+E194+1</f>
        <v>45028</v>
      </c>
      <c r="G194" s="113">
        <f t="shared" ref="G194:N194" si="19">+F194+1</f>
        <v>45029</v>
      </c>
      <c r="H194" s="113">
        <f t="shared" si="19"/>
        <v>45030</v>
      </c>
      <c r="I194" s="113">
        <f t="shared" si="19"/>
        <v>45031</v>
      </c>
      <c r="J194" s="113">
        <f t="shared" si="19"/>
        <v>45032</v>
      </c>
      <c r="K194" s="113">
        <f t="shared" si="19"/>
        <v>45033</v>
      </c>
      <c r="L194" s="113">
        <f t="shared" si="19"/>
        <v>45034</v>
      </c>
      <c r="M194" s="113">
        <f t="shared" si="19"/>
        <v>45035</v>
      </c>
      <c r="N194" s="113">
        <f t="shared" si="19"/>
        <v>45036</v>
      </c>
      <c r="O194" s="114"/>
      <c r="P194" s="618"/>
      <c r="Q194" s="58"/>
      <c r="R194" s="58"/>
    </row>
    <row r="195" spans="1:18" ht="12" customHeight="1">
      <c r="A195" s="596" t="str">
        <f>+A5</f>
        <v>RTS-CD</v>
      </c>
      <c r="B195" s="629">
        <v>1</v>
      </c>
      <c r="C195" s="424" t="s">
        <v>120</v>
      </c>
      <c r="D195" s="115" t="s">
        <v>3</v>
      </c>
      <c r="E195" s="337">
        <v>5611.16</v>
      </c>
      <c r="F195" s="337">
        <v>6848.92</v>
      </c>
      <c r="G195" s="381">
        <v>5922.33</v>
      </c>
      <c r="H195" s="336">
        <v>6413</v>
      </c>
      <c r="I195" s="337">
        <v>5030.67</v>
      </c>
      <c r="J195" s="337">
        <v>4968.25</v>
      </c>
      <c r="K195" s="337">
        <v>0</v>
      </c>
      <c r="L195" s="311">
        <v>2861.83</v>
      </c>
      <c r="M195" s="311">
        <v>2828.66</v>
      </c>
      <c r="N195" s="311">
        <v>2563.88</v>
      </c>
      <c r="O195" s="44"/>
      <c r="P195" s="45">
        <f>IF(SUM(E196:O196)=0,0,SUMPRODUCT(E195:O195,E196:O196)/SUM(E196:O196))</f>
        <v>4293.2122163792665</v>
      </c>
      <c r="Q195" s="58"/>
      <c r="R195" s="58"/>
    </row>
    <row r="196" spans="1:18" ht="12" customHeight="1">
      <c r="A196" s="597"/>
      <c r="B196" s="571"/>
      <c r="C196" s="425"/>
      <c r="D196" s="70" t="s">
        <v>5</v>
      </c>
      <c r="E196" s="309">
        <v>4750.8842975206599</v>
      </c>
      <c r="F196" s="308">
        <v>4675</v>
      </c>
      <c r="G196" s="382">
        <v>4877.808</v>
      </c>
      <c r="H196" s="309">
        <v>5044.6488549618298</v>
      </c>
      <c r="I196" s="309">
        <v>5177.0681818181802</v>
      </c>
      <c r="J196" s="308">
        <v>5060.6605504587196</v>
      </c>
      <c r="K196" s="308">
        <v>5048.4222222222197</v>
      </c>
      <c r="L196" s="308">
        <v>5101</v>
      </c>
      <c r="M196" s="308">
        <v>5096.25</v>
      </c>
      <c r="N196" s="308">
        <v>4420.3846153846198</v>
      </c>
      <c r="O196" s="50"/>
      <c r="P196" s="51">
        <f>IF(SUM(E195:O195)=0,0,SUMPRODUCT(E196:O196,E195:O195)/SUM(E195:O195))</f>
        <v>4911.8749724642648</v>
      </c>
      <c r="Q196" s="58"/>
      <c r="R196" s="58"/>
    </row>
    <row r="197" spans="1:18" ht="12" customHeight="1">
      <c r="A197" s="597"/>
      <c r="B197" s="571">
        <f>+B195+1</f>
        <v>2</v>
      </c>
      <c r="C197" s="424" t="s">
        <v>213</v>
      </c>
      <c r="D197" s="117" t="s">
        <v>3</v>
      </c>
      <c r="E197" s="314">
        <v>11432.75</v>
      </c>
      <c r="F197" s="314">
        <v>11341.17</v>
      </c>
      <c r="G197" s="371">
        <v>10605.58</v>
      </c>
      <c r="H197" s="328">
        <v>8477.2900000000009</v>
      </c>
      <c r="I197" s="314">
        <v>9841.5400000000009</v>
      </c>
      <c r="J197" s="314">
        <v>8459.5</v>
      </c>
      <c r="K197" s="314">
        <v>0</v>
      </c>
      <c r="L197" s="311">
        <v>5271.54</v>
      </c>
      <c r="M197" s="311">
        <v>4518.88</v>
      </c>
      <c r="N197" s="311">
        <v>3911.22</v>
      </c>
      <c r="O197" s="56"/>
      <c r="P197" s="57">
        <f>IF(SUM(E198:O198)=0,0,SUMPRODUCT(E197:O197,E198:O198)/SUM(E198:O198))</f>
        <v>7052.7408773049601</v>
      </c>
      <c r="Q197" s="58"/>
      <c r="R197" s="58"/>
    </row>
    <row r="198" spans="1:18" ht="12" customHeight="1">
      <c r="A198" s="597"/>
      <c r="B198" s="571"/>
      <c r="C198" s="425"/>
      <c r="D198" s="70" t="s">
        <v>5</v>
      </c>
      <c r="E198" s="309">
        <v>3836.7196652719699</v>
      </c>
      <c r="F198" s="308">
        <v>3929.6939890710401</v>
      </c>
      <c r="G198" s="382">
        <v>3891.2580645161302</v>
      </c>
      <c r="H198" s="309">
        <v>3693.17834394904</v>
      </c>
      <c r="I198" s="309">
        <v>3834.1756097561001</v>
      </c>
      <c r="J198" s="308">
        <v>4785.1421800947901</v>
      </c>
      <c r="K198" s="308">
        <v>5205.0970149253699</v>
      </c>
      <c r="L198" s="308">
        <v>4735.4181818181796</v>
      </c>
      <c r="M198" s="308">
        <v>5200.9285714285697</v>
      </c>
      <c r="N198" s="308">
        <v>3770.19178082192</v>
      </c>
      <c r="O198" s="50"/>
      <c r="P198" s="51">
        <f>IF(SUM(E197:O197)=0,0,SUMPRODUCT(E198:O198,E197:O197)/SUM(E197:O197))</f>
        <v>4094.7253986982823</v>
      </c>
      <c r="Q198" s="58"/>
      <c r="R198" s="58"/>
    </row>
    <row r="199" spans="1:18" ht="12" customHeight="1">
      <c r="A199" s="597"/>
      <c r="B199" s="571">
        <f>+B197+1</f>
        <v>3</v>
      </c>
      <c r="C199" s="424" t="s">
        <v>238</v>
      </c>
      <c r="D199" s="69" t="s">
        <v>3</v>
      </c>
      <c r="E199" s="314">
        <v>4425.46</v>
      </c>
      <c r="F199" s="314">
        <v>10711.04</v>
      </c>
      <c r="G199" s="371">
        <v>9768.58</v>
      </c>
      <c r="H199" s="328">
        <v>6786.08</v>
      </c>
      <c r="I199" s="314">
        <v>5041.08</v>
      </c>
      <c r="J199" s="314">
        <v>6048.79</v>
      </c>
      <c r="K199" s="314">
        <v>0</v>
      </c>
      <c r="L199" s="311">
        <v>6193.87</v>
      </c>
      <c r="M199" s="311">
        <v>5016.22</v>
      </c>
      <c r="N199" s="311">
        <v>3461.29</v>
      </c>
      <c r="O199" s="64"/>
      <c r="P199" s="65">
        <f>IF(SUM(E200:O200)=0,0,SUMPRODUCT(E199:O199,E200:O200)/SUM(E200:O200))</f>
        <v>5432.5331822284616</v>
      </c>
      <c r="Q199" s="58"/>
      <c r="R199" s="58"/>
    </row>
    <row r="200" spans="1:18" ht="12" customHeight="1">
      <c r="A200" s="597"/>
      <c r="B200" s="571"/>
      <c r="C200" s="425"/>
      <c r="D200" s="70" t="s">
        <v>5</v>
      </c>
      <c r="E200" s="308">
        <v>2091.7076923076902</v>
      </c>
      <c r="F200" s="308">
        <v>1839.8128654970801</v>
      </c>
      <c r="G200" s="382">
        <v>1863.9847715736</v>
      </c>
      <c r="H200" s="308">
        <v>2795.4217687074802</v>
      </c>
      <c r="I200" s="308">
        <v>1872.2631578947401</v>
      </c>
      <c r="J200" s="308">
        <v>1672.0869565217399</v>
      </c>
      <c r="K200" s="308">
        <v>3238.125</v>
      </c>
      <c r="L200" s="308">
        <v>3007.1714285714302</v>
      </c>
      <c r="M200" s="308">
        <v>2040.7009345794399</v>
      </c>
      <c r="N200" s="308">
        <v>1835</v>
      </c>
      <c r="O200" s="50"/>
      <c r="P200" s="51">
        <f>IF(SUM(E199:O199)=0,0,SUMPRODUCT(E200:O200,E199:O199)/SUM(E199:O199))</f>
        <v>2104.4887437276116</v>
      </c>
      <c r="Q200" s="58"/>
      <c r="R200" s="58"/>
    </row>
    <row r="201" spans="1:18" ht="12" customHeight="1">
      <c r="A201" s="597"/>
      <c r="B201" s="579">
        <f>+B199+1</f>
        <v>4</v>
      </c>
      <c r="C201" s="424" t="s">
        <v>167</v>
      </c>
      <c r="D201" s="69" t="s">
        <v>3</v>
      </c>
      <c r="E201" s="311">
        <v>11275.17</v>
      </c>
      <c r="F201" s="311">
        <v>3112.13</v>
      </c>
      <c r="G201" s="311">
        <v>14315.38</v>
      </c>
      <c r="H201" s="328">
        <v>13144.55</v>
      </c>
      <c r="I201" s="314">
        <v>12449.25</v>
      </c>
      <c r="J201" s="314">
        <v>14161.75</v>
      </c>
      <c r="K201" s="314">
        <v>0</v>
      </c>
      <c r="L201" s="311">
        <v>8501.98</v>
      </c>
      <c r="M201" s="311">
        <v>5814.95</v>
      </c>
      <c r="N201" s="311">
        <v>6634.88</v>
      </c>
      <c r="O201" s="64"/>
      <c r="P201" s="65">
        <f>IF(SUM(E202:O202)=0,0,SUMPRODUCT(E201:O201,E202:O202)/SUM(E202:O202))</f>
        <v>8881.0724139335725</v>
      </c>
      <c r="Q201" s="58"/>
      <c r="R201" s="58"/>
    </row>
    <row r="202" spans="1:18" ht="12" customHeight="1">
      <c r="A202" s="597"/>
      <c r="B202" s="578"/>
      <c r="C202" s="425"/>
      <c r="D202" s="70" t="s">
        <v>5</v>
      </c>
      <c r="E202" s="308">
        <v>4937.1428571428596</v>
      </c>
      <c r="F202" s="308">
        <v>4868</v>
      </c>
      <c r="G202" s="308">
        <v>4996.8581081081102</v>
      </c>
      <c r="H202" s="309">
        <v>4772.8021201413403</v>
      </c>
      <c r="I202" s="309">
        <v>4937.7394957983197</v>
      </c>
      <c r="J202" s="308">
        <v>5174.0265486725702</v>
      </c>
      <c r="K202" s="308">
        <v>5184.2357723577197</v>
      </c>
      <c r="L202" s="308">
        <v>5267.5369458128098</v>
      </c>
      <c r="M202" s="308">
        <v>5264.5660377358499</v>
      </c>
      <c r="N202" s="308">
        <v>5342.7416666666704</v>
      </c>
      <c r="O202" s="50"/>
      <c r="P202" s="51">
        <f>IF(SUM(E201:O201)=0,0,SUMPRODUCT(E202:O202,E201:O201)/SUM(E201:O201))</f>
        <v>5040.5501257720289</v>
      </c>
      <c r="Q202" s="58"/>
      <c r="R202" s="58"/>
    </row>
    <row r="203" spans="1:18" ht="12" customHeight="1">
      <c r="A203" s="597"/>
      <c r="B203" s="571">
        <f>+B201+1</f>
        <v>5</v>
      </c>
      <c r="C203" s="424" t="s">
        <v>109</v>
      </c>
      <c r="D203" s="69" t="s">
        <v>3</v>
      </c>
      <c r="E203" s="314">
        <v>8594.52</v>
      </c>
      <c r="F203" s="314">
        <v>9285.42</v>
      </c>
      <c r="G203" s="371">
        <v>12359.88</v>
      </c>
      <c r="H203" s="328">
        <v>3796.42</v>
      </c>
      <c r="I203" s="314">
        <v>8352.25</v>
      </c>
      <c r="J203" s="314">
        <v>5206.88</v>
      </c>
      <c r="K203" s="314">
        <v>0</v>
      </c>
      <c r="L203" s="311">
        <v>6464.42</v>
      </c>
      <c r="M203" s="311">
        <v>4362.72</v>
      </c>
      <c r="N203" s="311">
        <v>4488.25</v>
      </c>
      <c r="O203" s="64"/>
      <c r="P203" s="65">
        <f>IF(SUM(E204:O204)=0,0,SUMPRODUCT(E203:O203,E204:O204)/SUM(E204:O204))</f>
        <v>6778.2020525153712</v>
      </c>
      <c r="Q203" s="58"/>
      <c r="R203" s="58"/>
    </row>
    <row r="204" spans="1:18" ht="12" customHeight="1">
      <c r="A204" s="597"/>
      <c r="B204" s="571"/>
      <c r="C204" s="425"/>
      <c r="D204" s="70" t="s">
        <v>5</v>
      </c>
      <c r="E204" s="316">
        <v>4079.6009174311898</v>
      </c>
      <c r="F204" s="316">
        <v>3968.61666666667</v>
      </c>
      <c r="G204" s="372">
        <v>4137.8313253012102</v>
      </c>
      <c r="H204" s="327">
        <v>4207.3478260869597</v>
      </c>
      <c r="I204" s="316">
        <v>1633.7848837209301</v>
      </c>
      <c r="J204" s="316">
        <v>1725</v>
      </c>
      <c r="K204" s="316">
        <v>2048.85849056604</v>
      </c>
      <c r="L204" s="308">
        <v>2132.9230769230799</v>
      </c>
      <c r="M204" s="308">
        <v>2313.4691358024702</v>
      </c>
      <c r="N204" s="308">
        <v>3330.5584415584399</v>
      </c>
      <c r="O204" s="50"/>
      <c r="P204" s="51">
        <f>IF(SUM(E203:O203)=0,0,SUMPRODUCT(E204:O204,E203:O203)/SUM(E203:O203))</f>
        <v>3186.8252379435853</v>
      </c>
      <c r="Q204" s="58"/>
      <c r="R204" s="58"/>
    </row>
    <row r="205" spans="1:18" ht="12" customHeight="1">
      <c r="A205" s="597"/>
      <c r="B205" s="571">
        <f>+B203+1</f>
        <v>6</v>
      </c>
      <c r="C205" s="424" t="s">
        <v>212</v>
      </c>
      <c r="D205" s="69" t="s">
        <v>3</v>
      </c>
      <c r="E205" s="314">
        <v>12695.05</v>
      </c>
      <c r="F205" s="314">
        <v>9507.64</v>
      </c>
      <c r="G205" s="371">
        <v>13429.74</v>
      </c>
      <c r="H205" s="328">
        <v>10235.07</v>
      </c>
      <c r="I205" s="314">
        <v>6750.75</v>
      </c>
      <c r="J205" s="314">
        <v>8595.52</v>
      </c>
      <c r="K205" s="314">
        <v>0</v>
      </c>
      <c r="L205" s="311">
        <v>8482.1200000000008</v>
      </c>
      <c r="M205" s="311">
        <v>3045.21</v>
      </c>
      <c r="N205" s="311">
        <v>6887.29</v>
      </c>
      <c r="O205" s="64"/>
      <c r="P205" s="65">
        <f>IF(SUM(E206:O206)=0,0,SUMPRODUCT(E205:O205,E206:O206)/SUM(E206:O206))</f>
        <v>7975.1604891238503</v>
      </c>
      <c r="Q205" s="58"/>
      <c r="R205" s="58"/>
    </row>
    <row r="206" spans="1:18" ht="12" customHeight="1">
      <c r="A206" s="597"/>
      <c r="B206" s="571"/>
      <c r="C206" s="425"/>
      <c r="D206" s="70" t="s">
        <v>5</v>
      </c>
      <c r="E206" s="316">
        <v>2467.84</v>
      </c>
      <c r="F206" s="316">
        <v>2217.17554858934</v>
      </c>
      <c r="G206" s="372">
        <v>2634.0543478260902</v>
      </c>
      <c r="H206" s="327">
        <v>2727.1204379562</v>
      </c>
      <c r="I206" s="316">
        <v>2866.375</v>
      </c>
      <c r="J206" s="316">
        <v>2671.8717948717899</v>
      </c>
      <c r="K206" s="316">
        <v>2471.5555555555602</v>
      </c>
      <c r="L206" s="308">
        <v>2090.72826086957</v>
      </c>
      <c r="M206" s="308">
        <v>2500.0576923076901</v>
      </c>
      <c r="N206" s="308">
        <v>2526.0504201680701</v>
      </c>
      <c r="O206" s="50"/>
      <c r="P206" s="51">
        <f>IF(SUM(E205:O205)=0,0,SUMPRODUCT(E206:O206,E205:O205)/SUM(E205:O205))</f>
        <v>2521.17808364556</v>
      </c>
      <c r="Q206" s="58"/>
      <c r="R206" s="58"/>
    </row>
    <row r="207" spans="1:18" ht="12" customHeight="1">
      <c r="A207" s="597"/>
      <c r="B207" s="571">
        <f>+B205+1</f>
        <v>7</v>
      </c>
      <c r="C207" s="562" t="s">
        <v>239</v>
      </c>
      <c r="D207" s="69" t="s">
        <v>3</v>
      </c>
      <c r="E207" s="314">
        <v>13772.96</v>
      </c>
      <c r="F207" s="314">
        <v>15737.25</v>
      </c>
      <c r="G207" s="371">
        <v>3720.88</v>
      </c>
      <c r="H207" s="328">
        <v>13279.42</v>
      </c>
      <c r="I207" s="314">
        <v>9094.5300000000007</v>
      </c>
      <c r="J207" s="314">
        <v>13400.49</v>
      </c>
      <c r="K207" s="314">
        <v>0</v>
      </c>
      <c r="L207" s="311">
        <v>7630.92</v>
      </c>
      <c r="M207" s="311">
        <v>6647.83</v>
      </c>
      <c r="N207" s="311">
        <v>5796.47</v>
      </c>
      <c r="O207" s="64"/>
      <c r="P207" s="65">
        <f>IF(SUM(E208:O208)=0,0,SUMPRODUCT(E207:O207,E208:O208)/SUM(E208:O208))</f>
        <v>9368.1391270940294</v>
      </c>
      <c r="Q207" s="58"/>
      <c r="R207" s="58"/>
    </row>
    <row r="208" spans="1:18" ht="12" customHeight="1">
      <c r="A208" s="597"/>
      <c r="B208" s="571"/>
      <c r="C208" s="563"/>
      <c r="D208" s="70" t="s">
        <v>5</v>
      </c>
      <c r="E208" s="316">
        <v>2921.27302631579</v>
      </c>
      <c r="F208" s="316">
        <v>1543.4506172839499</v>
      </c>
      <c r="G208" s="372">
        <v>1237.5925925925901</v>
      </c>
      <c r="H208" s="327">
        <v>2072.6369863013701</v>
      </c>
      <c r="I208" s="316">
        <v>1780.7129186602899</v>
      </c>
      <c r="J208" s="316">
        <v>1506.04347826087</v>
      </c>
      <c r="K208" s="316">
        <v>1556.3856502242199</v>
      </c>
      <c r="L208" s="308">
        <v>1780.2247191011199</v>
      </c>
      <c r="M208" s="308">
        <v>2094.5736434108499</v>
      </c>
      <c r="N208" s="308">
        <v>1688.41584158416</v>
      </c>
      <c r="O208" s="50"/>
      <c r="P208" s="51">
        <f>IF(SUM(E207:O207)=0,0,SUMPRODUCT(E208:O208,E207:O207)/SUM(E207:O207))</f>
        <v>1912.0296659233807</v>
      </c>
      <c r="Q208" s="58"/>
      <c r="R208" s="58"/>
    </row>
    <row r="209" spans="1:18" ht="12" hidden="1" customHeight="1">
      <c r="A209" s="597"/>
      <c r="B209" s="571">
        <f>+B207+1</f>
        <v>8</v>
      </c>
      <c r="C209" s="404"/>
      <c r="D209" s="69" t="s">
        <v>3</v>
      </c>
      <c r="E209" s="314"/>
      <c r="F209" s="314"/>
      <c r="G209" s="371"/>
      <c r="H209" s="314"/>
      <c r="I209" s="341"/>
      <c r="J209" s="311"/>
      <c r="K209" s="311"/>
      <c r="L209" s="328"/>
      <c r="M209" s="314"/>
      <c r="N209" s="314"/>
      <c r="O209" s="50"/>
      <c r="P209" s="65">
        <f>IF(SUM(E210:O210)=0,0,SUMPRODUCT(E209:O209,E210:O210)/SUM(E210:O210))</f>
        <v>0</v>
      </c>
      <c r="Q209" s="58"/>
      <c r="R209" s="58"/>
    </row>
    <row r="210" spans="1:18" ht="12" hidden="1" customHeight="1">
      <c r="A210" s="597"/>
      <c r="B210" s="571"/>
      <c r="C210" s="405"/>
      <c r="D210" s="70" t="s">
        <v>5</v>
      </c>
      <c r="E210" s="316"/>
      <c r="F210" s="316"/>
      <c r="G210" s="372"/>
      <c r="H210" s="316"/>
      <c r="I210" s="338"/>
      <c r="J210" s="308"/>
      <c r="K210" s="308"/>
      <c r="L210" s="327"/>
      <c r="M210" s="316"/>
      <c r="N210" s="316"/>
      <c r="O210" s="50"/>
      <c r="P210" s="51">
        <f>IF(SUM(E209:O209)=0,0,SUMPRODUCT(E210:O210,E209:O209)/SUM(E209:O209))</f>
        <v>0</v>
      </c>
      <c r="Q210" s="58"/>
      <c r="R210" s="58"/>
    </row>
    <row r="211" spans="1:18" ht="12" hidden="1" customHeight="1">
      <c r="A211" s="597"/>
      <c r="B211" s="571">
        <f>+B209+1</f>
        <v>9</v>
      </c>
      <c r="C211" s="562"/>
      <c r="D211" s="69" t="s">
        <v>3</v>
      </c>
      <c r="E211" s="313"/>
      <c r="F211" s="314"/>
      <c r="G211" s="314"/>
      <c r="H211" s="314"/>
      <c r="I211" s="341"/>
      <c r="J211" s="311"/>
      <c r="K211" s="311"/>
      <c r="L211" s="328"/>
      <c r="M211" s="314"/>
      <c r="N211" s="314"/>
      <c r="O211" s="64"/>
      <c r="P211" s="65">
        <f>IF(SUM(E212:O212)=0,0,SUMPRODUCT(E211:O211,E212:O212)/SUM(E212:O212))</f>
        <v>0</v>
      </c>
      <c r="Q211" s="58"/>
      <c r="R211" s="58"/>
    </row>
    <row r="212" spans="1:18" ht="12" hidden="1" customHeight="1">
      <c r="A212" s="597"/>
      <c r="B212" s="571"/>
      <c r="C212" s="563"/>
      <c r="D212" s="70" t="s">
        <v>5</v>
      </c>
      <c r="E212" s="315"/>
      <c r="F212" s="316"/>
      <c r="G212" s="316"/>
      <c r="H212" s="316"/>
      <c r="I212" s="338"/>
      <c r="J212" s="308"/>
      <c r="K212" s="308"/>
      <c r="L212" s="327"/>
      <c r="M212" s="316"/>
      <c r="N212" s="316"/>
      <c r="O212" s="50"/>
      <c r="P212" s="51">
        <f>IF(SUM(E211:O211)=0,0,SUMPRODUCT(E212:O212,E211:O211)/SUM(E211:O211))</f>
        <v>0</v>
      </c>
      <c r="Q212" s="58"/>
      <c r="R212" s="58"/>
    </row>
    <row r="213" spans="1:18" ht="12" hidden="1" customHeight="1">
      <c r="A213" s="597"/>
      <c r="B213" s="571">
        <f>+B211+1</f>
        <v>10</v>
      </c>
      <c r="C213" s="562"/>
      <c r="D213" s="69" t="s">
        <v>3</v>
      </c>
      <c r="E213" s="314"/>
      <c r="F213" s="314"/>
      <c r="G213" s="371"/>
      <c r="H213" s="314"/>
      <c r="I213" s="341"/>
      <c r="J213" s="311"/>
      <c r="K213" s="311"/>
      <c r="L213" s="328"/>
      <c r="M213" s="314"/>
      <c r="N213" s="314"/>
      <c r="O213" s="64"/>
      <c r="P213" s="65">
        <f>IF(SUM(E214:O214)=0,0,SUMPRODUCT(E213:O213,E214:O214)/SUM(E214:O214))</f>
        <v>0</v>
      </c>
      <c r="Q213" s="58"/>
      <c r="R213" s="58"/>
    </row>
    <row r="214" spans="1:18" ht="12" hidden="1" customHeight="1">
      <c r="A214" s="597"/>
      <c r="B214" s="571"/>
      <c r="C214" s="563"/>
      <c r="D214" s="70" t="s">
        <v>5</v>
      </c>
      <c r="E214" s="316"/>
      <c r="F214" s="316"/>
      <c r="G214" s="372"/>
      <c r="H214" s="316"/>
      <c r="I214" s="338"/>
      <c r="J214" s="308"/>
      <c r="K214" s="308"/>
      <c r="L214" s="327"/>
      <c r="M214" s="316"/>
      <c r="N214" s="316"/>
      <c r="O214" s="50"/>
      <c r="P214" s="51">
        <f>IF(SUM(E213:O213)=0,0,SUMPRODUCT(E214:O214,E213:O213)/SUM(E213:O213))</f>
        <v>0</v>
      </c>
      <c r="Q214" s="58"/>
      <c r="R214" s="58"/>
    </row>
    <row r="215" spans="1:18" ht="12" hidden="1" customHeight="1">
      <c r="A215" s="597"/>
      <c r="B215" s="571">
        <f>+B213+1</f>
        <v>11</v>
      </c>
      <c r="C215" s="562"/>
      <c r="D215" s="69" t="s">
        <v>3</v>
      </c>
      <c r="E215" s="313"/>
      <c r="F215" s="314"/>
      <c r="G215" s="371"/>
      <c r="H215" s="314"/>
      <c r="I215" s="328"/>
      <c r="J215" s="314"/>
      <c r="K215" s="314"/>
      <c r="L215" s="314"/>
      <c r="M215" s="314"/>
      <c r="N215" s="314"/>
      <c r="O215" s="64"/>
      <c r="P215" s="65">
        <f>IF(SUM(E216:O216)=0,0,SUMPRODUCT(E215:O215,E216:O216)/SUM(E216:O216))</f>
        <v>0</v>
      </c>
      <c r="Q215" s="58"/>
      <c r="R215" s="58"/>
    </row>
    <row r="216" spans="1:18" ht="12" hidden="1" customHeight="1">
      <c r="A216" s="597"/>
      <c r="B216" s="571"/>
      <c r="C216" s="563"/>
      <c r="D216" s="70" t="s">
        <v>5</v>
      </c>
      <c r="E216" s="315"/>
      <c r="F216" s="316"/>
      <c r="G216" s="372"/>
      <c r="H216" s="316"/>
      <c r="I216" s="327"/>
      <c r="J216" s="316"/>
      <c r="K216" s="316"/>
      <c r="L216" s="316"/>
      <c r="M216" s="316"/>
      <c r="N216" s="316"/>
      <c r="O216" s="50"/>
      <c r="P216" s="51">
        <f>IF(SUM(E215:O215)=0,0,SUMPRODUCT(E216:O216,E215:O215)/SUM(E215:O215))</f>
        <v>0</v>
      </c>
      <c r="Q216" s="58"/>
      <c r="R216" s="58"/>
    </row>
    <row r="217" spans="1:18" ht="12" hidden="1" customHeight="1">
      <c r="A217" s="597"/>
      <c r="B217" s="571">
        <f>+B215+1</f>
        <v>12</v>
      </c>
      <c r="C217" s="562"/>
      <c r="D217" s="69" t="s">
        <v>3</v>
      </c>
      <c r="E217" s="313"/>
      <c r="F217" s="314"/>
      <c r="G217" s="314"/>
      <c r="H217" s="314"/>
      <c r="I217" s="328"/>
      <c r="J217" s="314"/>
      <c r="K217" s="314"/>
      <c r="L217" s="314"/>
      <c r="M217" s="314"/>
      <c r="N217" s="314"/>
      <c r="O217" s="64"/>
      <c r="P217" s="65">
        <f>IF(SUM(E218:O218)=0,0,SUMPRODUCT(E217:O217,E218:O218)/SUM(E218:O218))</f>
        <v>0</v>
      </c>
      <c r="Q217" s="58"/>
      <c r="R217" s="58"/>
    </row>
    <row r="218" spans="1:18" ht="12" hidden="1" customHeight="1">
      <c r="A218" s="597"/>
      <c r="B218" s="571"/>
      <c r="C218" s="563"/>
      <c r="D218" s="70" t="s">
        <v>5</v>
      </c>
      <c r="E218" s="315"/>
      <c r="F218" s="316"/>
      <c r="G218" s="316"/>
      <c r="H218" s="316"/>
      <c r="I218" s="327"/>
      <c r="J218" s="316"/>
      <c r="K218" s="316"/>
      <c r="L218" s="316"/>
      <c r="M218" s="316"/>
      <c r="N218" s="316"/>
      <c r="O218" s="50"/>
      <c r="P218" s="51">
        <f>IF(SUM(E217:O217)=0,0,SUMPRODUCT(E218:O218,E217:O217)/SUM(E217:O217))</f>
        <v>0</v>
      </c>
      <c r="Q218" s="58"/>
      <c r="R218" s="58"/>
    </row>
    <row r="219" spans="1:18" ht="12" hidden="1" customHeight="1">
      <c r="A219" s="597"/>
      <c r="B219" s="630">
        <f>+B217+1</f>
        <v>13</v>
      </c>
      <c r="C219" s="562" t="str">
        <f>$C29</f>
        <v>EX 1738 (PC2000)</v>
      </c>
      <c r="D219" s="69" t="s">
        <v>3</v>
      </c>
      <c r="E219" s="313"/>
      <c r="F219" s="314"/>
      <c r="G219" s="314"/>
      <c r="H219" s="314"/>
      <c r="I219" s="328"/>
      <c r="J219" s="314"/>
      <c r="K219" s="314"/>
      <c r="L219" s="314"/>
      <c r="M219" s="314"/>
      <c r="N219" s="314"/>
      <c r="O219" s="50"/>
      <c r="P219" s="65">
        <f>IF(SUM(E220:O220)=0,0,SUMPRODUCT(E219:O219,E220:O220)/SUM(E220:O220))</f>
        <v>0</v>
      </c>
      <c r="Q219" s="58"/>
      <c r="R219" s="58"/>
    </row>
    <row r="220" spans="1:18" ht="12" hidden="1" customHeight="1">
      <c r="A220" s="597"/>
      <c r="B220" s="631"/>
      <c r="C220" s="563"/>
      <c r="D220" s="70" t="s">
        <v>5</v>
      </c>
      <c r="E220" s="315"/>
      <c r="F220" s="316"/>
      <c r="G220" s="316"/>
      <c r="H220" s="316"/>
      <c r="I220" s="327"/>
      <c r="J220" s="316"/>
      <c r="K220" s="316"/>
      <c r="L220" s="316"/>
      <c r="M220" s="316"/>
      <c r="N220" s="316"/>
      <c r="O220" s="50"/>
      <c r="P220" s="51">
        <f>IF(SUM(E219:O219)=0,0,SUMPRODUCT(E220:O220,E219:O219)/SUM(E219:O219))</f>
        <v>0</v>
      </c>
      <c r="Q220" s="58"/>
      <c r="R220" s="58"/>
    </row>
    <row r="221" spans="1:18" ht="12" hidden="1" customHeight="1">
      <c r="A221" s="597"/>
      <c r="B221" s="630">
        <f>+B219+1</f>
        <v>14</v>
      </c>
      <c r="C221" s="562" t="str">
        <f>$C31</f>
        <v>EX 1839 (PC2000)</v>
      </c>
      <c r="D221" s="69" t="s">
        <v>3</v>
      </c>
      <c r="E221" s="313"/>
      <c r="F221" s="314"/>
      <c r="G221" s="314"/>
      <c r="H221" s="314"/>
      <c r="I221" s="328"/>
      <c r="J221" s="314"/>
      <c r="K221" s="314"/>
      <c r="L221" s="314"/>
      <c r="M221" s="314"/>
      <c r="N221" s="314"/>
      <c r="O221" s="64"/>
      <c r="P221" s="65">
        <f>IF(SUM(E222:O222)=0,0,SUMPRODUCT(E221:O221,E222:O222)/SUM(E222:O222))</f>
        <v>0</v>
      </c>
      <c r="Q221" s="58"/>
      <c r="R221" s="58"/>
    </row>
    <row r="222" spans="1:18" ht="12" hidden="1" customHeight="1">
      <c r="A222" s="597"/>
      <c r="B222" s="631"/>
      <c r="C222" s="563"/>
      <c r="D222" s="70" t="s">
        <v>5</v>
      </c>
      <c r="E222" s="315"/>
      <c r="F222" s="316"/>
      <c r="G222" s="316"/>
      <c r="H222" s="316"/>
      <c r="I222" s="327"/>
      <c r="J222" s="316"/>
      <c r="K222" s="316"/>
      <c r="L222" s="316"/>
      <c r="M222" s="316"/>
      <c r="N222" s="316"/>
      <c r="O222" s="50"/>
      <c r="P222" s="51">
        <f>IF(SUM(E221:O221)=0,0,SUMPRODUCT(E222:O222,E221:O221)/SUM(E221:O221))</f>
        <v>0</v>
      </c>
      <c r="Q222" s="58"/>
      <c r="R222" s="58"/>
    </row>
    <row r="223" spans="1:18" ht="12" hidden="1" customHeight="1">
      <c r="A223" s="597"/>
      <c r="B223" s="630">
        <f>+B221+1</f>
        <v>15</v>
      </c>
      <c r="C223" s="562">
        <f>$C33</f>
        <v>0</v>
      </c>
      <c r="D223" s="69" t="s">
        <v>3</v>
      </c>
      <c r="E223" s="313"/>
      <c r="F223" s="314"/>
      <c r="G223" s="314"/>
      <c r="H223" s="314"/>
      <c r="I223" s="328"/>
      <c r="J223" s="314"/>
      <c r="K223" s="314"/>
      <c r="L223" s="314"/>
      <c r="M223" s="314"/>
      <c r="N223" s="314"/>
      <c r="O223" s="64"/>
      <c r="P223" s="65">
        <f>IF(SUM(E224:O224)=0,0,SUMPRODUCT(E223:O223,E224:O224)/SUM(E224:O224))</f>
        <v>0</v>
      </c>
      <c r="Q223" s="58"/>
      <c r="R223" s="58"/>
    </row>
    <row r="224" spans="1:18" ht="12" hidden="1" customHeight="1">
      <c r="A224" s="597"/>
      <c r="B224" s="631"/>
      <c r="C224" s="563"/>
      <c r="D224" s="70" t="s">
        <v>5</v>
      </c>
      <c r="E224" s="315"/>
      <c r="F224" s="316"/>
      <c r="G224" s="316"/>
      <c r="H224" s="316"/>
      <c r="I224" s="327"/>
      <c r="J224" s="316"/>
      <c r="K224" s="316"/>
      <c r="L224" s="316"/>
      <c r="M224" s="316"/>
      <c r="N224" s="316"/>
      <c r="O224" s="50"/>
      <c r="P224" s="51">
        <f>IF(SUM(E223:O223)=0,0,SUMPRODUCT(E224:O224,E223:O223)/SUM(E223:O223))</f>
        <v>0</v>
      </c>
      <c r="Q224" s="58"/>
      <c r="R224" s="58"/>
    </row>
    <row r="225" spans="1:18" ht="12" hidden="1" customHeight="1">
      <c r="A225" s="597"/>
      <c r="B225" s="586">
        <f>+B35</f>
        <v>1</v>
      </c>
      <c r="C225" s="562">
        <f>+C35</f>
        <v>0</v>
      </c>
      <c r="D225" s="69" t="s">
        <v>3</v>
      </c>
      <c r="E225" s="61"/>
      <c r="F225" s="62"/>
      <c r="G225" s="63"/>
      <c r="H225" s="63"/>
      <c r="I225" s="63"/>
      <c r="J225" s="62"/>
      <c r="K225" s="62"/>
      <c r="L225" s="62"/>
      <c r="M225" s="62"/>
      <c r="N225" s="62"/>
      <c r="O225" s="64"/>
      <c r="P225" s="65">
        <f>IF(SUM(E226:O226)=0,0,SUMPRODUCT(E225:O225,E226:O226)/SUM(E226:O226))</f>
        <v>0</v>
      </c>
      <c r="Q225" s="58"/>
      <c r="R225" s="58"/>
    </row>
    <row r="226" spans="1:18" ht="12" hidden="1" customHeight="1">
      <c r="A226" s="597"/>
      <c r="B226" s="586"/>
      <c r="C226" s="563"/>
      <c r="D226" s="70" t="s">
        <v>5</v>
      </c>
      <c r="E226" s="47"/>
      <c r="F226" s="48"/>
      <c r="G226" s="49"/>
      <c r="H226" s="49"/>
      <c r="I226" s="49"/>
      <c r="J226" s="49"/>
      <c r="K226" s="48"/>
      <c r="L226" s="48"/>
      <c r="M226" s="48"/>
      <c r="N226" s="48"/>
      <c r="O226" s="50"/>
      <c r="P226" s="51">
        <f>IF(SUM(E225:O225)=0,0,SUMPRODUCT(E226:O226,E225:O225)/SUM(E225:O225))</f>
        <v>0</v>
      </c>
      <c r="Q226" s="58"/>
      <c r="R226" s="58"/>
    </row>
    <row r="227" spans="1:18" ht="12" hidden="1" customHeight="1">
      <c r="A227" s="597"/>
      <c r="B227" s="586">
        <f>+B37</f>
        <v>2</v>
      </c>
      <c r="C227" s="562">
        <f>+C37</f>
        <v>0</v>
      </c>
      <c r="D227" s="69" t="s">
        <v>3</v>
      </c>
      <c r="E227" s="61"/>
      <c r="F227" s="62"/>
      <c r="G227" s="63"/>
      <c r="H227" s="63"/>
      <c r="I227" s="63"/>
      <c r="J227" s="62"/>
      <c r="K227" s="62"/>
      <c r="L227" s="62"/>
      <c r="M227" s="62"/>
      <c r="N227" s="62"/>
      <c r="O227" s="64"/>
      <c r="P227" s="65">
        <f>IF(SUM(E228:O228)=0,0,SUMPRODUCT(E227:O227,E228:O228)/SUM(E228:O228))</f>
        <v>0</v>
      </c>
      <c r="Q227" s="58"/>
      <c r="R227" s="58"/>
    </row>
    <row r="228" spans="1:18" ht="12" hidden="1" customHeight="1">
      <c r="A228" s="597"/>
      <c r="B228" s="586"/>
      <c r="C228" s="563" t="s">
        <v>15</v>
      </c>
      <c r="D228" s="70" t="s">
        <v>5</v>
      </c>
      <c r="E228" s="47"/>
      <c r="F228" s="48"/>
      <c r="G228" s="49"/>
      <c r="H228" s="49"/>
      <c r="I228" s="49"/>
      <c r="J228" s="48"/>
      <c r="K228" s="48"/>
      <c r="L228" s="48"/>
      <c r="M228" s="48"/>
      <c r="N228" s="48"/>
      <c r="O228" s="50"/>
      <c r="P228" s="51">
        <f>IF(SUM(E227:O227)=0,0,SUMPRODUCT(E228:O228,E227:O227)/SUM(E227:O227))</f>
        <v>0</v>
      </c>
      <c r="Q228" s="58"/>
      <c r="R228" s="58"/>
    </row>
    <row r="229" spans="1:18" ht="12" hidden="1" customHeight="1">
      <c r="A229" s="597"/>
      <c r="B229" s="586">
        <f>+B39</f>
        <v>3</v>
      </c>
      <c r="C229" s="562">
        <f>+C39</f>
        <v>0</v>
      </c>
      <c r="D229" s="69" t="s">
        <v>3</v>
      </c>
      <c r="E229" s="61"/>
      <c r="F229" s="62"/>
      <c r="G229" s="63"/>
      <c r="H229" s="63"/>
      <c r="I229" s="63"/>
      <c r="J229" s="62"/>
      <c r="K229" s="62"/>
      <c r="L229" s="62"/>
      <c r="M229" s="62"/>
      <c r="N229" s="62"/>
      <c r="O229" s="64"/>
      <c r="P229" s="65">
        <f>IF(SUM(E230:O230)=0,0,SUMPRODUCT(E229:O229,E230:O230)/SUM(E230:O230))</f>
        <v>0</v>
      </c>
      <c r="Q229" s="58"/>
      <c r="R229" s="58"/>
    </row>
    <row r="230" spans="1:18" ht="12" hidden="1" customHeight="1">
      <c r="A230" s="597"/>
      <c r="B230" s="586"/>
      <c r="C230" s="563" t="s">
        <v>15</v>
      </c>
      <c r="D230" s="70" t="s">
        <v>5</v>
      </c>
      <c r="E230" s="47"/>
      <c r="F230" s="48"/>
      <c r="G230" s="49"/>
      <c r="H230" s="49"/>
      <c r="I230" s="49"/>
      <c r="J230" s="48"/>
      <c r="K230" s="48"/>
      <c r="L230" s="48"/>
      <c r="M230" s="48"/>
      <c r="N230" s="48"/>
      <c r="O230" s="50"/>
      <c r="P230" s="51">
        <f>IF(SUM(E229:O229)=0,0,SUMPRODUCT(E230:O230,E229:O229)/SUM(E229:O229))</f>
        <v>0</v>
      </c>
      <c r="Q230" s="58"/>
      <c r="R230" s="58"/>
    </row>
    <row r="231" spans="1:18" ht="12" hidden="1" customHeight="1">
      <c r="A231" s="597"/>
      <c r="B231" s="586">
        <f>+B41</f>
        <v>4</v>
      </c>
      <c r="C231" s="562">
        <f>+C41</f>
        <v>0</v>
      </c>
      <c r="D231" s="69" t="s">
        <v>3</v>
      </c>
      <c r="E231" s="61"/>
      <c r="F231" s="62"/>
      <c r="G231" s="63"/>
      <c r="H231" s="63"/>
      <c r="I231" s="63"/>
      <c r="J231" s="62"/>
      <c r="K231" s="62"/>
      <c r="L231" s="62"/>
      <c r="M231" s="62"/>
      <c r="N231" s="62"/>
      <c r="O231" s="64"/>
      <c r="P231" s="65">
        <f>IF(SUM(E232:O232)=0,0,SUMPRODUCT(E231:O231,E232:O232)/SUM(E232:O232))</f>
        <v>0</v>
      </c>
      <c r="Q231" s="58"/>
      <c r="R231" s="58"/>
    </row>
    <row r="232" spans="1:18" ht="12" hidden="1" customHeight="1">
      <c r="A232" s="597"/>
      <c r="B232" s="586"/>
      <c r="C232" s="563" t="s">
        <v>15</v>
      </c>
      <c r="D232" s="70" t="s">
        <v>5</v>
      </c>
      <c r="E232" s="47"/>
      <c r="F232" s="48"/>
      <c r="G232" s="49"/>
      <c r="H232" s="48"/>
      <c r="I232" s="48"/>
      <c r="J232" s="48"/>
      <c r="K232" s="48"/>
      <c r="L232" s="48"/>
      <c r="M232" s="48"/>
      <c r="N232" s="48"/>
      <c r="O232" s="50"/>
      <c r="P232" s="51">
        <f>IF(SUM(E231:O231)=0,0,SUMPRODUCT(E232:O232,E231:O231)/SUM(E231:O231))</f>
        <v>0</v>
      </c>
      <c r="Q232" s="58"/>
      <c r="R232" s="58"/>
    </row>
    <row r="233" spans="1:18" ht="12" hidden="1" customHeight="1">
      <c r="A233" s="597"/>
      <c r="B233" s="586">
        <f>+B43</f>
        <v>5</v>
      </c>
      <c r="C233" s="562">
        <f>+C43</f>
        <v>0</v>
      </c>
      <c r="D233" s="69" t="s">
        <v>3</v>
      </c>
      <c r="E233" s="61"/>
      <c r="F233" s="62"/>
      <c r="G233" s="63"/>
      <c r="H233" s="63"/>
      <c r="I233" s="63"/>
      <c r="J233" s="62"/>
      <c r="K233" s="62"/>
      <c r="L233" s="62"/>
      <c r="M233" s="62"/>
      <c r="N233" s="62"/>
      <c r="O233" s="64"/>
      <c r="P233" s="65">
        <f>IF(SUM(E234:O234)=0,0,SUMPRODUCT(E233:O233,E234:O234)/SUM(E234:O234))</f>
        <v>0</v>
      </c>
      <c r="Q233" s="58"/>
      <c r="R233" s="58"/>
    </row>
    <row r="234" spans="1:18" ht="12" hidden="1" customHeight="1">
      <c r="A234" s="597"/>
      <c r="B234" s="586"/>
      <c r="C234" s="563" t="s">
        <v>15</v>
      </c>
      <c r="D234" s="70" t="s">
        <v>5</v>
      </c>
      <c r="E234" s="47"/>
      <c r="F234" s="48"/>
      <c r="G234" s="49"/>
      <c r="H234" s="49"/>
      <c r="I234" s="49"/>
      <c r="J234" s="48"/>
      <c r="K234" s="48"/>
      <c r="L234" s="48"/>
      <c r="M234" s="48"/>
      <c r="N234" s="48"/>
      <c r="O234" s="50"/>
      <c r="P234" s="51">
        <f>IF(SUM(E233:O233)=0,0,SUMPRODUCT(E234:O234,E233:O233)/SUM(E233:O233))</f>
        <v>0</v>
      </c>
      <c r="Q234" s="58"/>
      <c r="R234" s="58"/>
    </row>
    <row r="235" spans="1:18" ht="12" hidden="1" customHeight="1">
      <c r="A235" s="597"/>
      <c r="B235" s="586">
        <f>+B45</f>
        <v>6</v>
      </c>
      <c r="C235" s="562">
        <f>+C45</f>
        <v>0</v>
      </c>
      <c r="D235" s="69" t="s">
        <v>3</v>
      </c>
      <c r="E235" s="61"/>
      <c r="F235" s="62"/>
      <c r="G235" s="63"/>
      <c r="H235" s="63"/>
      <c r="I235" s="63"/>
      <c r="J235" s="62"/>
      <c r="K235" s="62"/>
      <c r="L235" s="62"/>
      <c r="M235" s="62"/>
      <c r="N235" s="62"/>
      <c r="O235" s="64"/>
      <c r="P235" s="65">
        <f>IF(SUM(E236:O236)=0,0,SUMPRODUCT(E235:O235,E236:O236)/SUM(E236:O236))</f>
        <v>0</v>
      </c>
      <c r="Q235" s="58"/>
      <c r="R235" s="58"/>
    </row>
    <row r="236" spans="1:18" ht="12" hidden="1" customHeight="1">
      <c r="A236" s="597"/>
      <c r="B236" s="586"/>
      <c r="C236" s="563" t="s">
        <v>15</v>
      </c>
      <c r="D236" s="70" t="s">
        <v>5</v>
      </c>
      <c r="E236" s="47"/>
      <c r="F236" s="48"/>
      <c r="G236" s="49"/>
      <c r="H236" s="49"/>
      <c r="I236" s="49"/>
      <c r="J236" s="48"/>
      <c r="K236" s="48"/>
      <c r="L236" s="48"/>
      <c r="M236" s="48"/>
      <c r="N236" s="48"/>
      <c r="O236" s="50"/>
      <c r="P236" s="51">
        <f>IF(SUM(E235:O235)=0,0,SUMPRODUCT(E236:O236,E235:O235)/SUM(E235:O235))</f>
        <v>0</v>
      </c>
      <c r="Q236" s="58"/>
      <c r="R236" s="58"/>
    </row>
    <row r="237" spans="1:18" ht="12" hidden="1" customHeight="1">
      <c r="A237" s="597"/>
      <c r="B237" s="586">
        <f>+B47</f>
        <v>7</v>
      </c>
      <c r="C237" s="562">
        <f>+C47</f>
        <v>0</v>
      </c>
      <c r="D237" s="69" t="s">
        <v>3</v>
      </c>
      <c r="E237" s="61"/>
      <c r="F237" s="62"/>
      <c r="G237" s="63"/>
      <c r="H237" s="63"/>
      <c r="I237" s="63"/>
      <c r="J237" s="62"/>
      <c r="K237" s="62"/>
      <c r="L237" s="62"/>
      <c r="M237" s="62"/>
      <c r="N237" s="62"/>
      <c r="O237" s="64"/>
      <c r="P237" s="65">
        <f>IF(SUM(E238:O238)=0,0,SUMPRODUCT(E237:O237,E238:O238)/SUM(E238:O238))</f>
        <v>0</v>
      </c>
      <c r="Q237" s="58"/>
      <c r="R237" s="58"/>
    </row>
    <row r="238" spans="1:18" ht="12" hidden="1" customHeight="1">
      <c r="A238" s="597"/>
      <c r="B238" s="586"/>
      <c r="C238" s="563" t="s">
        <v>15</v>
      </c>
      <c r="D238" s="70" t="s">
        <v>5</v>
      </c>
      <c r="E238" s="47"/>
      <c r="F238" s="48"/>
      <c r="G238" s="49"/>
      <c r="H238" s="68"/>
      <c r="I238" s="68"/>
      <c r="J238" s="48"/>
      <c r="K238" s="48"/>
      <c r="L238" s="48"/>
      <c r="M238" s="48"/>
      <c r="N238" s="48"/>
      <c r="O238" s="50"/>
      <c r="P238" s="51">
        <f>IF(SUM(E237:O237)=0,0,SUMPRODUCT(E238:O238,E237:O237)/SUM(E237:O237))</f>
        <v>0</v>
      </c>
      <c r="Q238" s="58"/>
      <c r="R238" s="58"/>
    </row>
    <row r="239" spans="1:18" ht="12" hidden="1" customHeight="1">
      <c r="A239" s="597"/>
      <c r="B239" s="586">
        <f>+B49</f>
        <v>8</v>
      </c>
      <c r="C239" s="562">
        <f>+C49</f>
        <v>0</v>
      </c>
      <c r="D239" s="69" t="s">
        <v>3</v>
      </c>
      <c r="E239" s="61"/>
      <c r="F239" s="62"/>
      <c r="G239" s="63"/>
      <c r="H239" s="63"/>
      <c r="I239" s="63"/>
      <c r="J239" s="62"/>
      <c r="K239" s="62"/>
      <c r="L239" s="62"/>
      <c r="M239" s="62"/>
      <c r="N239" s="62"/>
      <c r="O239" s="64"/>
      <c r="P239" s="65">
        <f>IF(SUM(E240:O240)=0,0,SUMPRODUCT(E239:O239,E240:O240)/SUM(E240:O240))</f>
        <v>0</v>
      </c>
      <c r="Q239" s="58"/>
      <c r="R239" s="58"/>
    </row>
    <row r="240" spans="1:18" ht="12" hidden="1" customHeight="1">
      <c r="A240" s="597"/>
      <c r="B240" s="586"/>
      <c r="C240" s="563" t="s">
        <v>15</v>
      </c>
      <c r="D240" s="70" t="s">
        <v>5</v>
      </c>
      <c r="E240" s="47"/>
      <c r="F240" s="48"/>
      <c r="G240" s="68"/>
      <c r="H240" s="68"/>
      <c r="I240" s="68"/>
      <c r="J240" s="48"/>
      <c r="K240" s="48"/>
      <c r="L240" s="48"/>
      <c r="M240" s="48"/>
      <c r="N240" s="48"/>
      <c r="O240" s="50"/>
      <c r="P240" s="51">
        <f>IF(SUM(E239:O239)=0,0,SUMPRODUCT(E240:O240,E239:O239)/SUM(E239:O239))</f>
        <v>0</v>
      </c>
      <c r="Q240" s="58"/>
      <c r="R240" s="58"/>
    </row>
    <row r="241" spans="1:18" ht="12" hidden="1" customHeight="1">
      <c r="A241" s="597"/>
      <c r="B241" s="586">
        <f>+B51</f>
        <v>9</v>
      </c>
      <c r="C241" s="562">
        <f>+C51</f>
        <v>0</v>
      </c>
      <c r="D241" s="69" t="s">
        <v>3</v>
      </c>
      <c r="E241" s="61"/>
      <c r="F241" s="62"/>
      <c r="G241" s="63"/>
      <c r="H241" s="63"/>
      <c r="I241" s="63"/>
      <c r="J241" s="62"/>
      <c r="K241" s="62"/>
      <c r="L241" s="62"/>
      <c r="M241" s="62"/>
      <c r="N241" s="62"/>
      <c r="O241" s="50"/>
      <c r="P241" s="65">
        <f>IF(SUM(E242:O242)=0,0,SUMPRODUCT(E241:O241,E242:O242)/SUM(E242:O242))</f>
        <v>0</v>
      </c>
      <c r="Q241" s="58"/>
      <c r="R241" s="58"/>
    </row>
    <row r="242" spans="1:18" ht="12" hidden="1" customHeight="1">
      <c r="A242" s="597"/>
      <c r="B242" s="586"/>
      <c r="C242" s="563" t="s">
        <v>15</v>
      </c>
      <c r="D242" s="70" t="s">
        <v>5</v>
      </c>
      <c r="E242" s="47"/>
      <c r="F242" s="48"/>
      <c r="G242" s="68"/>
      <c r="H242" s="68"/>
      <c r="I242" s="68"/>
      <c r="J242" s="48"/>
      <c r="K242" s="48"/>
      <c r="L242" s="48"/>
      <c r="M242" s="48"/>
      <c r="N242" s="48"/>
      <c r="O242" s="50"/>
      <c r="P242" s="51">
        <f>IF(SUM(E241:O241)=0,0,SUMPRODUCT(E242:O242,E241:O241)/SUM(E241:O241))</f>
        <v>0</v>
      </c>
      <c r="Q242" s="58"/>
      <c r="R242" s="58"/>
    </row>
    <row r="243" spans="1:18" ht="12" customHeight="1">
      <c r="A243" s="564" t="s">
        <v>6</v>
      </c>
      <c r="B243" s="565"/>
      <c r="C243" s="566"/>
      <c r="D243" s="118" t="s">
        <v>3</v>
      </c>
      <c r="E243" s="81">
        <f>E195+E197+E199+E201+E203+E205+E207+E209+E211+E213+E215+E217+E219+E221+E223+E225+E227+E229+E231+E233+E235+E237+E239+E241</f>
        <v>67807.070000000007</v>
      </c>
      <c r="F243" s="82">
        <f t="shared" ref="F243:N243" si="20">F195+F197+F199+F201+F203+F205+F207+F209+F211+F213+F215+F217+F219+F221+F223+F225+F227+F229+F231+F233+F235+F237+F239+F241</f>
        <v>66543.570000000007</v>
      </c>
      <c r="G243" s="82">
        <f t="shared" si="20"/>
        <v>70122.37</v>
      </c>
      <c r="H243" s="82">
        <f t="shared" si="20"/>
        <v>62131.829999999994</v>
      </c>
      <c r="I243" s="82">
        <f t="shared" si="20"/>
        <v>56560.07</v>
      </c>
      <c r="J243" s="82">
        <f t="shared" si="20"/>
        <v>60841.18</v>
      </c>
      <c r="K243" s="82">
        <f t="shared" si="20"/>
        <v>0</v>
      </c>
      <c r="L243" s="82">
        <f t="shared" si="20"/>
        <v>45406.68</v>
      </c>
      <c r="M243" s="82">
        <f t="shared" si="20"/>
        <v>32234.47</v>
      </c>
      <c r="N243" s="82">
        <f t="shared" si="20"/>
        <v>33743.279999999999</v>
      </c>
      <c r="O243" s="83"/>
      <c r="P243" s="84">
        <f>IF(SUM(E244:O244)=0,0,SUMPRODUCT(E243:O243,E244:O244)/SUM(E244:O244))</f>
        <v>55138.412881605582</v>
      </c>
      <c r="Q243" s="58"/>
      <c r="R243" s="58"/>
    </row>
    <row r="244" spans="1:18" ht="12" customHeight="1">
      <c r="A244" s="567" t="s">
        <v>1</v>
      </c>
      <c r="B244" s="568"/>
      <c r="C244" s="569"/>
      <c r="D244" s="119" t="s">
        <v>5</v>
      </c>
      <c r="E244" s="77">
        <f>IF(E243=0,0,(E195*E196+E197*E198+E199*E200+E201*E202+E203*E204+E205*E206+E207*E208+E209*E210+E211*E212+E213*E214+E215*E216+E217*E218+E219*E220+E221*E222+E223*E224+E225*E226+E227*E228+E229*E230+E231*E232+E233*E234+E235*E236+E237*E238+E239*E240+E241*E242)/E243)</f>
        <v>3570.015086184857</v>
      </c>
      <c r="F244" s="78">
        <f t="shared" ref="F244:N244" si="21">IF(F243=0,0,(F195*F196+F197*F198+F199*F200+F201*F202+F203*F204+F205*F206+F207*F208+F209*F210+F211*F212+F213*F214+F215*F216+F217*F218+F219*F220+F221*F222+F223*F224+F225*F226+F227*F228+F229*F230+F231*F232+F233*F234+F235*F236+F237*F238+F239*F240+F241*F242)/F243)</f>
        <v>2910.3072519482866</v>
      </c>
      <c r="G244" s="78">
        <f t="shared" si="21"/>
        <v>3579.7441179486927</v>
      </c>
      <c r="H244" s="78">
        <f t="shared" si="21"/>
        <v>3488.9413989286304</v>
      </c>
      <c r="I244" s="78">
        <f t="shared" si="21"/>
        <v>3251.0285769657867</v>
      </c>
      <c r="J244" s="78">
        <f t="shared" si="21"/>
        <v>3305.9783917732639</v>
      </c>
      <c r="K244" s="78">
        <f t="shared" si="21"/>
        <v>0</v>
      </c>
      <c r="L244" s="78">
        <f t="shared" si="21"/>
        <v>3261.1574961552428</v>
      </c>
      <c r="M244" s="78">
        <f t="shared" si="21"/>
        <v>3424.8527122754522</v>
      </c>
      <c r="N244" s="78">
        <f t="shared" si="21"/>
        <v>3260.2691463581295</v>
      </c>
      <c r="O244" s="79"/>
      <c r="P244" s="85">
        <f>IF(SUM(E243:O243)=0,0,SUMPRODUCT(E244:O244,E243:O243)/SUM(E243:O243))</f>
        <v>3344.9081836602745</v>
      </c>
      <c r="Q244" s="58"/>
      <c r="R244" s="58"/>
    </row>
    <row r="245" spans="1:18" ht="12" hidden="1" customHeight="1">
      <c r="A245" s="593" t="str">
        <f>+A55</f>
        <v>RTS-EF</v>
      </c>
      <c r="B245" s="577">
        <v>1</v>
      </c>
      <c r="C245" s="562" t="str">
        <f>$C55</f>
        <v>EX1163 (PC1250)</v>
      </c>
      <c r="D245" s="120" t="s">
        <v>3</v>
      </c>
      <c r="E245" s="311"/>
      <c r="F245" s="311"/>
      <c r="G245" s="306"/>
      <c r="H245" s="333"/>
      <c r="I245" s="326"/>
      <c r="J245" s="326"/>
      <c r="K245" s="326"/>
      <c r="L245" s="88"/>
      <c r="M245" s="88"/>
      <c r="N245" s="88"/>
      <c r="O245" s="89"/>
      <c r="P245" s="90">
        <f>IF(SUM(E246:O246)=0,0,SUMPRODUCT(E245:O245,E246:O246)/SUM(E246:O246))</f>
        <v>0</v>
      </c>
      <c r="Q245" s="58"/>
      <c r="R245" s="58"/>
    </row>
    <row r="246" spans="1:18" ht="12" hidden="1" customHeight="1">
      <c r="A246" s="575"/>
      <c r="B246" s="578"/>
      <c r="C246" s="563"/>
      <c r="D246" s="100" t="s">
        <v>5</v>
      </c>
      <c r="E246" s="308"/>
      <c r="F246" s="308"/>
      <c r="G246" s="308"/>
      <c r="H246" s="309"/>
      <c r="I246" s="309"/>
      <c r="J246" s="308"/>
      <c r="K246" s="308"/>
      <c r="L246" s="93"/>
      <c r="M246" s="93"/>
      <c r="N246" s="93"/>
      <c r="O246" s="94"/>
      <c r="P246" s="95">
        <f>IF(SUM(E245:O245)=0,0,SUMPRODUCT(E246:O246,E245:O245)/SUM(E245:O245))</f>
        <v>0</v>
      </c>
      <c r="Q246" s="58"/>
      <c r="R246" s="58"/>
    </row>
    <row r="247" spans="1:18" ht="12" hidden="1" customHeight="1">
      <c r="A247" s="575"/>
      <c r="B247" s="579">
        <v>2</v>
      </c>
      <c r="C247" s="562" t="str">
        <f>$C57</f>
        <v>EX1831(PC2000)</v>
      </c>
      <c r="D247" s="99" t="s">
        <v>3</v>
      </c>
      <c r="E247" s="311"/>
      <c r="F247" s="311"/>
      <c r="G247" s="311"/>
      <c r="H247" s="328"/>
      <c r="I247" s="314"/>
      <c r="J247" s="314"/>
      <c r="K247" s="314"/>
      <c r="L247" s="311"/>
      <c r="M247" s="311"/>
      <c r="N247" s="311"/>
      <c r="O247" s="97"/>
      <c r="P247" s="98">
        <f>IF(SUM(E248:O248)=0,0,SUMPRODUCT(E247:O247,E248:O248)/SUM(E248:O248))</f>
        <v>0</v>
      </c>
      <c r="Q247" s="58"/>
      <c r="R247" s="58"/>
    </row>
    <row r="248" spans="1:18" ht="12" hidden="1" customHeight="1">
      <c r="A248" s="575"/>
      <c r="B248" s="578"/>
      <c r="C248" s="563"/>
      <c r="D248" s="100" t="s">
        <v>5</v>
      </c>
      <c r="E248" s="308"/>
      <c r="F248" s="308"/>
      <c r="G248" s="308"/>
      <c r="H248" s="309"/>
      <c r="I248" s="309"/>
      <c r="J248" s="308"/>
      <c r="K248" s="308"/>
      <c r="L248" s="308"/>
      <c r="M248" s="308"/>
      <c r="N248" s="308"/>
      <c r="O248" s="94"/>
      <c r="P248" s="51">
        <f>IF(SUM(E247:O247)=0,0,SUMPRODUCT(E248:O248,E247:O247)/SUM(E247:O247))</f>
        <v>0</v>
      </c>
      <c r="Q248" s="58"/>
      <c r="R248" s="58"/>
    </row>
    <row r="249" spans="1:18" ht="12" hidden="1" customHeight="1">
      <c r="A249" s="575"/>
      <c r="B249" s="592">
        <v>3</v>
      </c>
      <c r="C249" s="562">
        <f>$C59</f>
        <v>0</v>
      </c>
      <c r="D249" s="99" t="s">
        <v>3</v>
      </c>
      <c r="E249" s="328"/>
      <c r="F249" s="314"/>
      <c r="G249" s="314"/>
      <c r="H249" s="314"/>
      <c r="I249" s="311"/>
      <c r="J249" s="311"/>
      <c r="K249" s="311"/>
      <c r="L249" s="328"/>
      <c r="M249" s="314"/>
      <c r="N249" s="314"/>
      <c r="O249" s="97"/>
      <c r="P249" s="98">
        <f>IF(SUM(E250:O250)=0,0,SUMPRODUCT(E249:O249,E250:O250)/SUM(E250:O250))</f>
        <v>0</v>
      </c>
      <c r="Q249" s="58"/>
      <c r="R249" s="58"/>
    </row>
    <row r="250" spans="1:18" ht="12" hidden="1" customHeight="1">
      <c r="A250" s="575"/>
      <c r="B250" s="592"/>
      <c r="C250" s="563"/>
      <c r="D250" s="100" t="s">
        <v>5</v>
      </c>
      <c r="E250" s="309"/>
      <c r="F250" s="309"/>
      <c r="G250" s="308"/>
      <c r="H250" s="308"/>
      <c r="I250" s="308"/>
      <c r="J250" s="308"/>
      <c r="K250" s="308"/>
      <c r="L250" s="309"/>
      <c r="M250" s="309"/>
      <c r="N250" s="308"/>
      <c r="O250" s="94"/>
      <c r="P250" s="51">
        <f>IF(SUM(E249:O249)=0,0,SUMPRODUCT(E250:O250,E249:O249)/SUM(E249:O249))</f>
        <v>0</v>
      </c>
      <c r="Q250" s="58"/>
      <c r="R250" s="58"/>
    </row>
    <row r="251" spans="1:18" ht="13.5" hidden="1" customHeight="1">
      <c r="A251" s="575"/>
      <c r="B251" s="592">
        <v>4</v>
      </c>
      <c r="C251" s="562">
        <f>$C61</f>
        <v>0</v>
      </c>
      <c r="D251" s="99" t="s">
        <v>3</v>
      </c>
      <c r="E251" s="328"/>
      <c r="F251" s="314"/>
      <c r="G251" s="314"/>
      <c r="H251" s="314"/>
      <c r="I251" s="311"/>
      <c r="J251" s="311"/>
      <c r="K251" s="311"/>
      <c r="L251" s="328"/>
      <c r="M251" s="314"/>
      <c r="N251" s="314"/>
      <c r="O251" s="97"/>
      <c r="P251" s="98">
        <f>IF(SUM(E252:O252)=0,0,SUMPRODUCT(E251:O251,E252:O252)/SUM(E252:O252))</f>
        <v>0</v>
      </c>
      <c r="Q251" s="58"/>
      <c r="R251" s="58"/>
    </row>
    <row r="252" spans="1:18" ht="12" hidden="1" customHeight="1">
      <c r="A252" s="575"/>
      <c r="B252" s="592"/>
      <c r="C252" s="563"/>
      <c r="D252" s="100" t="s">
        <v>5</v>
      </c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94"/>
      <c r="P252" s="51">
        <f>IF(SUM(E251:O251)=0,0,SUMPRODUCT(E252:O252,E251:O251)/SUM(E251:O251))</f>
        <v>0</v>
      </c>
      <c r="Q252" s="58"/>
      <c r="R252" s="58"/>
    </row>
    <row r="253" spans="1:18" ht="12" hidden="1" customHeight="1">
      <c r="A253" s="575"/>
      <c r="B253" s="592">
        <v>5</v>
      </c>
      <c r="C253" s="562">
        <f>$C63</f>
        <v>0</v>
      </c>
      <c r="D253" s="99" t="s">
        <v>3</v>
      </c>
      <c r="E253" s="87"/>
      <c r="F253" s="88"/>
      <c r="G253" s="88"/>
      <c r="H253" s="88"/>
      <c r="I253" s="88"/>
      <c r="J253" s="88"/>
      <c r="K253" s="88"/>
      <c r="L253" s="88"/>
      <c r="M253" s="88"/>
      <c r="N253" s="88"/>
      <c r="O253" s="97"/>
      <c r="P253" s="98">
        <f>IF(SUM(E254:O254)=0,0,SUMPRODUCT(E253:O253,E254:O254)/SUM(E254:O254))</f>
        <v>0</v>
      </c>
      <c r="Q253" s="58"/>
      <c r="R253" s="58"/>
    </row>
    <row r="254" spans="1:18" ht="12" hidden="1" customHeight="1">
      <c r="A254" s="575"/>
      <c r="B254" s="592"/>
      <c r="C254" s="563"/>
      <c r="D254" s="100" t="s">
        <v>5</v>
      </c>
      <c r="E254" s="92"/>
      <c r="F254" s="93"/>
      <c r="G254" s="93"/>
      <c r="H254" s="93"/>
      <c r="I254" s="93"/>
      <c r="J254" s="93"/>
      <c r="K254" s="93"/>
      <c r="L254" s="93"/>
      <c r="M254" s="93"/>
      <c r="N254" s="93"/>
      <c r="O254" s="94"/>
      <c r="P254" s="51">
        <f>IF(SUM(E253:O253)=0,0,SUMPRODUCT(E254:O254,E253:O253)/SUM(E253:O253))</f>
        <v>0</v>
      </c>
      <c r="Q254" s="58"/>
      <c r="R254" s="58"/>
    </row>
    <row r="255" spans="1:18" ht="12" hidden="1" customHeight="1">
      <c r="A255" s="575"/>
      <c r="B255" s="592">
        <v>6</v>
      </c>
      <c r="C255" s="562">
        <f>$C65</f>
        <v>0</v>
      </c>
      <c r="D255" s="99" t="s">
        <v>3</v>
      </c>
      <c r="E255" s="87"/>
      <c r="F255" s="88"/>
      <c r="G255" s="88"/>
      <c r="H255" s="88"/>
      <c r="I255" s="88"/>
      <c r="J255" s="88"/>
      <c r="K255" s="88"/>
      <c r="L255" s="88"/>
      <c r="M255" s="88"/>
      <c r="N255" s="88"/>
      <c r="O255" s="97"/>
      <c r="P255" s="98">
        <f>IF(SUM(E256:O256)=0,0,SUMPRODUCT(E255:O255,E256:O256)/SUM(E256:O256))</f>
        <v>0</v>
      </c>
      <c r="Q255" s="58"/>
      <c r="R255" s="58"/>
    </row>
    <row r="256" spans="1:18" ht="12" hidden="1" customHeight="1">
      <c r="A256" s="575"/>
      <c r="B256" s="592"/>
      <c r="C256" s="563"/>
      <c r="D256" s="100" t="s">
        <v>5</v>
      </c>
      <c r="E256" s="92"/>
      <c r="F256" s="93"/>
      <c r="G256" s="93"/>
      <c r="H256" s="93"/>
      <c r="I256" s="93"/>
      <c r="J256" s="93"/>
      <c r="K256" s="93"/>
      <c r="L256" s="93"/>
      <c r="M256" s="93"/>
      <c r="N256" s="93"/>
      <c r="O256" s="94"/>
      <c r="P256" s="51">
        <f>IF(SUM(E255:O255)=0,0,SUMPRODUCT(E256:O256,E255:O255)/SUM(E255:O255))</f>
        <v>0</v>
      </c>
      <c r="Q256" s="58"/>
      <c r="R256" s="58"/>
    </row>
    <row r="257" spans="1:18" ht="12" hidden="1" customHeight="1">
      <c r="A257" s="575"/>
      <c r="B257" s="592">
        <v>7</v>
      </c>
      <c r="C257" s="562">
        <f>$C67</f>
        <v>0</v>
      </c>
      <c r="D257" s="99" t="s">
        <v>3</v>
      </c>
      <c r="E257" s="87"/>
      <c r="F257" s="88"/>
      <c r="G257" s="88"/>
      <c r="H257" s="88"/>
      <c r="I257" s="88"/>
      <c r="J257" s="88"/>
      <c r="K257" s="88"/>
      <c r="L257" s="88"/>
      <c r="M257" s="88"/>
      <c r="N257" s="88"/>
      <c r="O257" s="97"/>
      <c r="P257" s="98">
        <f>IF(SUM(E258:O258)=0,0,SUMPRODUCT(E257:O257,E258:O258)/SUM(E258:O258))</f>
        <v>0</v>
      </c>
      <c r="Q257" s="58"/>
      <c r="R257" s="58"/>
    </row>
    <row r="258" spans="1:18" ht="12" hidden="1" customHeight="1">
      <c r="A258" s="575"/>
      <c r="B258" s="592"/>
      <c r="C258" s="563"/>
      <c r="D258" s="100" t="s">
        <v>5</v>
      </c>
      <c r="E258" s="92"/>
      <c r="F258" s="93"/>
      <c r="G258" s="93"/>
      <c r="H258" s="93"/>
      <c r="I258" s="93"/>
      <c r="J258" s="93"/>
      <c r="K258" s="93"/>
      <c r="L258" s="93"/>
      <c r="M258" s="93"/>
      <c r="N258" s="93"/>
      <c r="O258" s="94"/>
      <c r="P258" s="51">
        <f>IF(SUM(E257:O257)=0,0,SUMPRODUCT(E258:O258,E257:O257)/SUM(E257:O257))</f>
        <v>0</v>
      </c>
      <c r="Q258" s="58"/>
      <c r="R258" s="58"/>
    </row>
    <row r="259" spans="1:18" hidden="1">
      <c r="A259" s="582" t="s">
        <v>6</v>
      </c>
      <c r="B259" s="583"/>
      <c r="C259" s="584"/>
      <c r="D259" s="80" t="s">
        <v>3</v>
      </c>
      <c r="E259" s="102">
        <f>E245+E247+E249+E253+E251+E255+E257</f>
        <v>0</v>
      </c>
      <c r="F259" s="103">
        <f t="shared" ref="F259:O259" si="22">F245+F247+F249+F253+F251+F255+F257</f>
        <v>0</v>
      </c>
      <c r="G259" s="103">
        <f t="shared" si="22"/>
        <v>0</v>
      </c>
      <c r="H259" s="103">
        <f t="shared" si="22"/>
        <v>0</v>
      </c>
      <c r="I259" s="103">
        <f t="shared" si="22"/>
        <v>0</v>
      </c>
      <c r="J259" s="103">
        <f>J245+J247+J249+J253+J251+J255+J257</f>
        <v>0</v>
      </c>
      <c r="K259" s="103">
        <f t="shared" si="22"/>
        <v>0</v>
      </c>
      <c r="L259" s="103">
        <f t="shared" si="22"/>
        <v>0</v>
      </c>
      <c r="M259" s="103">
        <f t="shared" si="22"/>
        <v>0</v>
      </c>
      <c r="N259" s="103">
        <f>N245+N247+N249+N253+N251+N255+N257</f>
        <v>0</v>
      </c>
      <c r="O259" s="104">
        <f t="shared" si="22"/>
        <v>0</v>
      </c>
      <c r="P259" s="104">
        <f>IF(SUM(E260:O260)=0,0,SUMPRODUCT(E259:O259,E260:O260)/SUM(E260:O260))</f>
        <v>0</v>
      </c>
      <c r="Q259" s="58"/>
      <c r="R259" s="58"/>
    </row>
    <row r="260" spans="1:18" hidden="1">
      <c r="A260" s="589" t="s">
        <v>1</v>
      </c>
      <c r="B260" s="590"/>
      <c r="C260" s="591"/>
      <c r="D260" s="105" t="s">
        <v>5</v>
      </c>
      <c r="E260" s="106">
        <f t="shared" ref="E260:O260" si="23">IF(E259=0,0,(E245*E246+E247*E248+E249*E250+E251*E252+E253*E254+E255*E256+E257*E258)/E259)</f>
        <v>0</v>
      </c>
      <c r="F260" s="107">
        <f t="shared" si="23"/>
        <v>0</v>
      </c>
      <c r="G260" s="107">
        <f t="shared" si="23"/>
        <v>0</v>
      </c>
      <c r="H260" s="107">
        <f t="shared" si="23"/>
        <v>0</v>
      </c>
      <c r="I260" s="107">
        <f t="shared" si="23"/>
        <v>0</v>
      </c>
      <c r="J260" s="107">
        <f t="shared" si="23"/>
        <v>0</v>
      </c>
      <c r="K260" s="107">
        <f t="shared" si="23"/>
        <v>0</v>
      </c>
      <c r="L260" s="107">
        <f t="shared" si="23"/>
        <v>0</v>
      </c>
      <c r="M260" s="107">
        <f t="shared" si="23"/>
        <v>0</v>
      </c>
      <c r="N260" s="107">
        <f t="shared" si="23"/>
        <v>0</v>
      </c>
      <c r="O260" s="101">
        <f t="shared" si="23"/>
        <v>0</v>
      </c>
      <c r="P260" s="85">
        <f>IF(SUM(E259:O259)=0,0,SUMPRODUCT(E260:O260,E259:O259)/SUM(E259:O259))</f>
        <v>0</v>
      </c>
      <c r="Q260" s="58"/>
      <c r="R260" s="58"/>
    </row>
    <row r="261" spans="1:18" ht="12" hidden="1" customHeight="1">
      <c r="A261" s="593" t="s">
        <v>94</v>
      </c>
      <c r="B261" s="580">
        <v>1</v>
      </c>
      <c r="C261" s="562" t="s">
        <v>121</v>
      </c>
      <c r="D261" s="86" t="s">
        <v>3</v>
      </c>
      <c r="E261" s="326"/>
      <c r="F261" s="326"/>
      <c r="G261" s="326"/>
      <c r="H261" s="326"/>
      <c r="I261" s="326"/>
      <c r="J261" s="306"/>
      <c r="K261" s="333"/>
      <c r="L261" s="326"/>
      <c r="M261" s="326"/>
      <c r="N261" s="326"/>
      <c r="O261" s="89"/>
      <c r="P261" s="90">
        <f>IF(SUM(E262:O262)=0,0,SUMPRODUCT(E261:O261,E262:O262)/SUM(E262:O262))</f>
        <v>0</v>
      </c>
      <c r="Q261" s="58"/>
      <c r="R261" s="59"/>
    </row>
    <row r="262" spans="1:18" ht="12" hidden="1" customHeight="1">
      <c r="A262" s="575"/>
      <c r="B262" s="571"/>
      <c r="C262" s="563"/>
      <c r="D262" s="91" t="s">
        <v>5</v>
      </c>
      <c r="E262" s="309"/>
      <c r="F262" s="308"/>
      <c r="G262" s="308"/>
      <c r="H262" s="316"/>
      <c r="I262" s="316"/>
      <c r="J262" s="308"/>
      <c r="K262" s="327"/>
      <c r="L262" s="316"/>
      <c r="M262" s="316"/>
      <c r="N262" s="316"/>
      <c r="O262" s="94"/>
      <c r="P262" s="51">
        <f>IF(SUM(E261:O261)=0,0,SUMPRODUCT(E262:O262,E261:O261)/SUM(E261:O261))</f>
        <v>0</v>
      </c>
      <c r="Q262" s="58"/>
      <c r="R262" s="59"/>
    </row>
    <row r="263" spans="1:18" ht="12" hidden="1" customHeight="1">
      <c r="A263" s="575"/>
      <c r="B263" s="571">
        <f>+B261+1</f>
        <v>2</v>
      </c>
      <c r="C263" s="562" t="s">
        <v>208</v>
      </c>
      <c r="D263" s="86" t="s">
        <v>3</v>
      </c>
      <c r="E263" s="314"/>
      <c r="F263" s="314"/>
      <c r="G263" s="314"/>
      <c r="H263" s="314"/>
      <c r="I263" s="314"/>
      <c r="J263" s="311"/>
      <c r="K263" s="328"/>
      <c r="L263" s="314"/>
      <c r="M263" s="314"/>
      <c r="N263" s="314"/>
      <c r="O263" s="363"/>
      <c r="P263" s="196">
        <f>IF(SUM(E264:O264)=0,0,SUMPRODUCT(E263:O263,E264:O264)/SUM(E264:O264))</f>
        <v>0</v>
      </c>
      <c r="Q263" s="58"/>
      <c r="R263" s="59"/>
    </row>
    <row r="264" spans="1:18" ht="12" hidden="1" customHeight="1">
      <c r="A264" s="575"/>
      <c r="B264" s="571"/>
      <c r="C264" s="563"/>
      <c r="D264" s="91" t="s">
        <v>5</v>
      </c>
      <c r="E264" s="309"/>
      <c r="F264" s="308"/>
      <c r="G264" s="308"/>
      <c r="H264" s="316"/>
      <c r="I264" s="316"/>
      <c r="J264" s="308"/>
      <c r="K264" s="327"/>
      <c r="L264" s="316"/>
      <c r="M264" s="316"/>
      <c r="N264" s="316"/>
      <c r="O264" s="94"/>
      <c r="P264" s="95">
        <f>IF(SUM(E263:O263)=0,0,SUMPRODUCT(E264:O264,E263:O263)/SUM(E263:O263))</f>
        <v>0</v>
      </c>
      <c r="Q264" s="58"/>
      <c r="R264" s="59"/>
    </row>
    <row r="265" spans="1:18" ht="12" hidden="1" customHeight="1">
      <c r="A265" s="575"/>
      <c r="B265" s="571">
        <f>+B263+1</f>
        <v>3</v>
      </c>
      <c r="C265" s="562"/>
      <c r="D265" s="96" t="s">
        <v>3</v>
      </c>
      <c r="E265" s="311"/>
      <c r="F265" s="328"/>
      <c r="G265" s="314"/>
      <c r="H265" s="314"/>
      <c r="I265" s="314"/>
      <c r="J265" s="311"/>
      <c r="K265" s="328"/>
      <c r="L265" s="314"/>
      <c r="M265" s="314"/>
      <c r="N265" s="314"/>
      <c r="O265" s="97"/>
      <c r="P265" s="98">
        <f>IF(SUM(E266:O266)=0,0,SUMPRODUCT(E265:O265,E266:O266)/SUM(E266:O266))</f>
        <v>0</v>
      </c>
      <c r="Q265" s="58"/>
      <c r="R265" s="59"/>
    </row>
    <row r="266" spans="1:18" ht="12" hidden="1" customHeight="1">
      <c r="A266" s="575"/>
      <c r="B266" s="571"/>
      <c r="C266" s="563"/>
      <c r="D266" s="91" t="s">
        <v>5</v>
      </c>
      <c r="E266" s="308"/>
      <c r="F266" s="327"/>
      <c r="G266" s="316"/>
      <c r="H266" s="316"/>
      <c r="I266" s="316"/>
      <c r="J266" s="308"/>
      <c r="K266" s="327"/>
      <c r="L266" s="316"/>
      <c r="M266" s="316"/>
      <c r="N266" s="316"/>
      <c r="O266" s="94"/>
      <c r="P266" s="51">
        <f>IF(SUM(E265:O265)=0,0,SUMPRODUCT(E266:O266,E265:O265)/SUM(E265:O265))</f>
        <v>0</v>
      </c>
      <c r="Q266" s="58"/>
      <c r="R266" s="59"/>
    </row>
    <row r="267" spans="1:18" ht="12" hidden="1" customHeight="1">
      <c r="A267" s="575"/>
      <c r="B267" s="571">
        <f>+B265+1</f>
        <v>4</v>
      </c>
      <c r="C267" s="562"/>
      <c r="D267" s="96" t="s">
        <v>3</v>
      </c>
      <c r="E267" s="314"/>
      <c r="F267" s="314"/>
      <c r="G267" s="314"/>
      <c r="H267" s="311"/>
      <c r="I267" s="311"/>
      <c r="J267" s="311"/>
      <c r="K267" s="328"/>
      <c r="L267" s="314"/>
      <c r="M267" s="314"/>
      <c r="N267" s="314"/>
      <c r="O267" s="97"/>
      <c r="P267" s="98">
        <f>IF(SUM(E268:O268)=0,0,SUMPRODUCT(E267:O267,E268:O268)/SUM(E268:O268))</f>
        <v>0</v>
      </c>
      <c r="Q267" s="58"/>
      <c r="R267" s="59"/>
    </row>
    <row r="268" spans="1:18" ht="12" hidden="1" customHeight="1">
      <c r="A268" s="575"/>
      <c r="B268" s="571"/>
      <c r="C268" s="563"/>
      <c r="D268" s="91" t="s">
        <v>5</v>
      </c>
      <c r="E268" s="316"/>
      <c r="F268" s="316"/>
      <c r="G268" s="316"/>
      <c r="H268" s="308"/>
      <c r="I268" s="308"/>
      <c r="J268" s="308"/>
      <c r="K268" s="327"/>
      <c r="L268" s="316"/>
      <c r="M268" s="316"/>
      <c r="N268" s="316"/>
      <c r="O268" s="94"/>
      <c r="P268" s="51">
        <f>IF(SUM(E267:O267)=0,0,SUMPRODUCT(E268:O268,E267:O267)/SUM(E267:O267))</f>
        <v>0</v>
      </c>
      <c r="Q268" s="58"/>
      <c r="R268" s="59"/>
    </row>
    <row r="269" spans="1:18" ht="12" hidden="1" customHeight="1">
      <c r="A269" s="575"/>
      <c r="B269" s="571">
        <f>+B267+1</f>
        <v>5</v>
      </c>
      <c r="C269" s="562"/>
      <c r="D269" s="96" t="s">
        <v>3</v>
      </c>
      <c r="E269" s="314"/>
      <c r="F269" s="314"/>
      <c r="G269" s="314"/>
      <c r="H269" s="311"/>
      <c r="I269" s="311"/>
      <c r="J269" s="311"/>
      <c r="K269" s="328"/>
      <c r="L269" s="314"/>
      <c r="M269" s="314"/>
      <c r="N269" s="314"/>
      <c r="O269" s="97"/>
      <c r="P269" s="98">
        <f>IF(SUM(E270:O270)=0,0,SUMPRODUCT(E269:O269,E270:O270)/SUM(E270:O270))</f>
        <v>0</v>
      </c>
      <c r="Q269" s="58"/>
      <c r="R269" s="59"/>
    </row>
    <row r="270" spans="1:18" ht="12" hidden="1" customHeight="1">
      <c r="A270" s="575"/>
      <c r="B270" s="571"/>
      <c r="C270" s="563"/>
      <c r="D270" s="91" t="s">
        <v>5</v>
      </c>
      <c r="E270" s="316"/>
      <c r="F270" s="316"/>
      <c r="G270" s="316"/>
      <c r="H270" s="308"/>
      <c r="I270" s="308"/>
      <c r="J270" s="308"/>
      <c r="K270" s="327"/>
      <c r="L270" s="316"/>
      <c r="M270" s="316"/>
      <c r="N270" s="316"/>
      <c r="O270" s="94"/>
      <c r="P270" s="51">
        <f>IF(SUM(E269:O269)=0,0,SUMPRODUCT(E270:O270,E269:O269)/SUM(E269:O269))</f>
        <v>0</v>
      </c>
      <c r="Q270" s="58"/>
      <c r="R270" s="59"/>
    </row>
    <row r="271" spans="1:18" ht="12" hidden="1" customHeight="1">
      <c r="A271" s="575"/>
      <c r="B271" s="571">
        <f>+B269+1</f>
        <v>6</v>
      </c>
      <c r="C271" s="562"/>
      <c r="D271" s="96" t="s">
        <v>3</v>
      </c>
      <c r="E271" s="314"/>
      <c r="F271" s="314"/>
      <c r="G271" s="314"/>
      <c r="H271" s="311"/>
      <c r="I271" s="311"/>
      <c r="J271" s="311"/>
      <c r="K271" s="328"/>
      <c r="L271" s="314"/>
      <c r="M271" s="314"/>
      <c r="N271" s="314"/>
      <c r="O271" s="97"/>
      <c r="P271" s="98">
        <f>IF(SUM(E272:O272)=0,0,SUMPRODUCT(E271:O271,E272:O272)/SUM(E272:O272))</f>
        <v>0</v>
      </c>
      <c r="Q271" s="58"/>
      <c r="R271" s="59"/>
    </row>
    <row r="272" spans="1:18" ht="12" hidden="1" customHeight="1">
      <c r="A272" s="575"/>
      <c r="B272" s="571"/>
      <c r="C272" s="563"/>
      <c r="D272" s="91" t="s">
        <v>5</v>
      </c>
      <c r="E272" s="316"/>
      <c r="F272" s="316"/>
      <c r="G272" s="316"/>
      <c r="H272" s="308"/>
      <c r="I272" s="308"/>
      <c r="J272" s="308"/>
      <c r="K272" s="327"/>
      <c r="L272" s="316"/>
      <c r="M272" s="316"/>
      <c r="N272" s="316"/>
      <c r="O272" s="94"/>
      <c r="P272" s="51">
        <f>IF(SUM(E271:O271)=0,0,SUMPRODUCT(E272:O272,E271:O271)/SUM(E271:O271))</f>
        <v>0</v>
      </c>
      <c r="Q272" s="58"/>
      <c r="R272" s="59"/>
    </row>
    <row r="273" spans="1:18" ht="12" hidden="1" customHeight="1">
      <c r="A273" s="575"/>
      <c r="B273" s="571">
        <f>+B271+1</f>
        <v>7</v>
      </c>
      <c r="C273" s="562"/>
      <c r="D273" s="96" t="s">
        <v>3</v>
      </c>
      <c r="E273" s="314"/>
      <c r="F273" s="314"/>
      <c r="G273" s="314"/>
      <c r="H273" s="88"/>
      <c r="I273" s="88"/>
      <c r="J273" s="88"/>
      <c r="K273" s="88"/>
      <c r="L273" s="88"/>
      <c r="M273" s="88"/>
      <c r="N273" s="88"/>
      <c r="O273" s="97"/>
      <c r="P273" s="98">
        <f>IF(SUM(E274:O274)=0,0,SUMPRODUCT(E273:O273,E274:O274)/SUM(E274:O274))</f>
        <v>0</v>
      </c>
      <c r="Q273" s="58"/>
      <c r="R273" s="59"/>
    </row>
    <row r="274" spans="1:18" ht="12" hidden="1" customHeight="1">
      <c r="A274" s="575"/>
      <c r="B274" s="571"/>
      <c r="C274" s="563"/>
      <c r="D274" s="91" t="s">
        <v>5</v>
      </c>
      <c r="E274" s="316"/>
      <c r="F274" s="316"/>
      <c r="G274" s="316"/>
      <c r="H274" s="93"/>
      <c r="I274" s="93"/>
      <c r="J274" s="93"/>
      <c r="K274" s="93"/>
      <c r="L274" s="93"/>
      <c r="M274" s="93"/>
      <c r="N274" s="93"/>
      <c r="O274" s="94"/>
      <c r="P274" s="51">
        <f>IF(SUM(E273:O273)=0,0,SUMPRODUCT(E274:O274,E273:O273)/SUM(E273:O273))</f>
        <v>0</v>
      </c>
      <c r="Q274" s="58"/>
      <c r="R274" s="59"/>
    </row>
    <row r="275" spans="1:18" ht="12" hidden="1" customHeight="1">
      <c r="A275" s="575"/>
      <c r="B275" s="595">
        <f>+B273+1</f>
        <v>8</v>
      </c>
      <c r="C275" s="598"/>
      <c r="D275" s="96" t="s">
        <v>3</v>
      </c>
      <c r="E275" s="87"/>
      <c r="F275" s="88"/>
      <c r="G275" s="88"/>
      <c r="H275" s="88"/>
      <c r="I275" s="88"/>
      <c r="J275" s="88"/>
      <c r="K275" s="88"/>
      <c r="L275" s="88"/>
      <c r="M275" s="88"/>
      <c r="N275" s="88"/>
      <c r="O275" s="97"/>
      <c r="P275" s="98">
        <f>IF(SUM(E276:O276)=0,0,SUMPRODUCT(E275:O275,E276:O276)/SUM(E276:O276))</f>
        <v>0</v>
      </c>
      <c r="Q275" s="58"/>
      <c r="R275" s="59"/>
    </row>
    <row r="276" spans="1:18" ht="12" hidden="1" customHeight="1">
      <c r="A276" s="575"/>
      <c r="B276" s="595"/>
      <c r="C276" s="598"/>
      <c r="D276" s="91" t="s">
        <v>5</v>
      </c>
      <c r="E276" s="92"/>
      <c r="F276" s="93"/>
      <c r="G276" s="93"/>
      <c r="H276" s="93"/>
      <c r="I276" s="93"/>
      <c r="J276" s="93"/>
      <c r="K276" s="93"/>
      <c r="L276" s="93"/>
      <c r="M276" s="93"/>
      <c r="N276" s="93"/>
      <c r="O276" s="94"/>
      <c r="P276" s="51">
        <f>IF(SUM(E275:O275)=0,0,SUMPRODUCT(E276:O276,E275:O275)/SUM(E275:O275))</f>
        <v>0</v>
      </c>
      <c r="Q276" s="58"/>
      <c r="R276" s="59"/>
    </row>
    <row r="277" spans="1:18" ht="12" hidden="1" customHeight="1">
      <c r="A277" s="564" t="s">
        <v>6</v>
      </c>
      <c r="B277" s="565"/>
      <c r="C277" s="566"/>
      <c r="D277" s="80" t="s">
        <v>3</v>
      </c>
      <c r="E277" s="102">
        <f>E261+E263+E265+E267+E271+E269+E273+E275</f>
        <v>0</v>
      </c>
      <c r="F277" s="103">
        <f>F261+F263+F265+F267+F271+F269+F273+F275</f>
        <v>0</v>
      </c>
      <c r="G277" s="103">
        <f t="shared" ref="G277:M277" si="24">G261+G263+G265+G267+G271+G269+G273+G275</f>
        <v>0</v>
      </c>
      <c r="H277" s="103">
        <f t="shared" si="24"/>
        <v>0</v>
      </c>
      <c r="I277" s="103">
        <f t="shared" si="24"/>
        <v>0</v>
      </c>
      <c r="J277" s="103">
        <f t="shared" si="24"/>
        <v>0</v>
      </c>
      <c r="K277" s="103">
        <f t="shared" si="24"/>
        <v>0</v>
      </c>
      <c r="L277" s="103">
        <f t="shared" si="24"/>
        <v>0</v>
      </c>
      <c r="M277" s="103">
        <f t="shared" si="24"/>
        <v>0</v>
      </c>
      <c r="N277" s="103">
        <f>N261+N263+N265+N267+N271+N269+N273+N275</f>
        <v>0</v>
      </c>
      <c r="O277" s="104">
        <f>O261+O265+O267+O271+O269+O273+O275</f>
        <v>0</v>
      </c>
      <c r="P277" s="104">
        <f>IF(SUM(E278:O278)=0,0,SUMPRODUCT(E277:O277,E278:O278)/SUM(E278:O278))</f>
        <v>0</v>
      </c>
      <c r="Q277" s="58"/>
      <c r="R277" s="59"/>
    </row>
    <row r="278" spans="1:18" ht="12" hidden="1" customHeight="1">
      <c r="A278" s="567" t="s">
        <v>1</v>
      </c>
      <c r="B278" s="568"/>
      <c r="C278" s="569"/>
      <c r="D278" s="105" t="s">
        <v>5</v>
      </c>
      <c r="E278" s="106">
        <f>IF(E277=0,0,(E261*E262+E263*E264+E265*E266+E267*E268+E269*E270+E271*E272+E273*E274+E275*E276)/E277)</f>
        <v>0</v>
      </c>
      <c r="F278" s="107">
        <f t="shared" ref="F278:N278" si="25">IF(F277=0,0,(F261*F262+F263*F264+F265*F266+F267*F268+F269*F270+F271*F272+F273*F274+F275*F276)/F277)</f>
        <v>0</v>
      </c>
      <c r="G278" s="107">
        <f t="shared" si="25"/>
        <v>0</v>
      </c>
      <c r="H278" s="107">
        <f t="shared" si="25"/>
        <v>0</v>
      </c>
      <c r="I278" s="107">
        <f t="shared" si="25"/>
        <v>0</v>
      </c>
      <c r="J278" s="107">
        <f t="shared" si="25"/>
        <v>0</v>
      </c>
      <c r="K278" s="107">
        <f t="shared" si="25"/>
        <v>0</v>
      </c>
      <c r="L278" s="107">
        <f t="shared" si="25"/>
        <v>0</v>
      </c>
      <c r="M278" s="107">
        <f t="shared" si="25"/>
        <v>0</v>
      </c>
      <c r="N278" s="107">
        <f t="shared" si="25"/>
        <v>0</v>
      </c>
      <c r="O278" s="101">
        <f>IF(O277=0,0,(O261*O262+O265*O266+O267*O268+O269*O270+O271*O272+O273*O274+O275*O276)/O277)</f>
        <v>0</v>
      </c>
      <c r="P278" s="85">
        <f>IF(SUM(E277:O277)=0,0,SUMPRODUCT(E278:O278,E277:O277)/SUM(E277:O277))</f>
        <v>0</v>
      </c>
      <c r="Q278" s="58"/>
      <c r="R278" s="59"/>
    </row>
    <row r="279" spans="1:18" ht="12" hidden="1" customHeight="1">
      <c r="A279" s="593" t="str">
        <f>+A89</f>
        <v>RTS-G</v>
      </c>
      <c r="B279" s="580">
        <v>1</v>
      </c>
      <c r="C279" s="562" t="s">
        <v>83</v>
      </c>
      <c r="D279" s="86" t="s">
        <v>3</v>
      </c>
      <c r="E279" s="311"/>
      <c r="F279" s="311"/>
      <c r="G279" s="306"/>
      <c r="H279" s="333"/>
      <c r="I279" s="326"/>
      <c r="J279" s="326"/>
      <c r="K279" s="326"/>
      <c r="L279" s="311"/>
      <c r="M279" s="311"/>
      <c r="N279" s="306"/>
      <c r="O279" s="89"/>
      <c r="P279" s="90">
        <f>IF(SUM(E280:O280)=0,0,SUMPRODUCT(E279:O279,E280:O280)/SUM(E280:O280))</f>
        <v>0</v>
      </c>
      <c r="Q279" s="58"/>
      <c r="R279" s="59"/>
    </row>
    <row r="280" spans="1:18" ht="12" hidden="1" customHeight="1">
      <c r="A280" s="575"/>
      <c r="B280" s="571"/>
      <c r="C280" s="563"/>
      <c r="D280" s="91" t="s">
        <v>5</v>
      </c>
      <c r="E280" s="308"/>
      <c r="F280" s="308"/>
      <c r="G280" s="308"/>
      <c r="H280" s="327"/>
      <c r="I280" s="316"/>
      <c r="J280" s="316"/>
      <c r="K280" s="316"/>
      <c r="L280" s="308"/>
      <c r="M280" s="308"/>
      <c r="N280" s="308"/>
      <c r="O280" s="94"/>
      <c r="P280" s="95">
        <f>IF(SUM(E279:O279)=0,0,SUMPRODUCT(E280:O280,E279:O279)/SUM(E279:O279))</f>
        <v>0</v>
      </c>
      <c r="Q280" s="58"/>
      <c r="R280" s="59"/>
    </row>
    <row r="281" spans="1:18" ht="12" customHeight="1">
      <c r="A281" s="575"/>
      <c r="B281" s="571">
        <v>1</v>
      </c>
      <c r="C281" s="562" t="s">
        <v>144</v>
      </c>
      <c r="D281" s="96" t="s">
        <v>3</v>
      </c>
      <c r="E281" s="314">
        <v>8498.75</v>
      </c>
      <c r="F281" s="314">
        <v>10235.629999999999</v>
      </c>
      <c r="G281" s="314">
        <v>10556.08</v>
      </c>
      <c r="H281" s="328">
        <v>8930.7099999999991</v>
      </c>
      <c r="I281" s="314">
        <v>9985.0400000000009</v>
      </c>
      <c r="J281" s="314">
        <v>9707.33</v>
      </c>
      <c r="K281" s="314">
        <v>0</v>
      </c>
      <c r="L281" s="311">
        <v>5281.79</v>
      </c>
      <c r="M281" s="311">
        <v>8136.5</v>
      </c>
      <c r="N281" s="311">
        <v>1957.33</v>
      </c>
      <c r="O281" s="97"/>
      <c r="P281" s="98">
        <f>IF(SUM(E282:O282)=0,0,SUMPRODUCT(E281:O281,E282:O282)/SUM(E282:O282))</f>
        <v>7455.4082292289795</v>
      </c>
      <c r="Q281" s="58"/>
      <c r="R281" s="59"/>
    </row>
    <row r="282" spans="1:18" ht="12" customHeight="1">
      <c r="A282" s="575"/>
      <c r="B282" s="571"/>
      <c r="C282" s="563"/>
      <c r="D282" s="91" t="s">
        <v>5</v>
      </c>
      <c r="E282" s="316">
        <v>6468.4146341463402</v>
      </c>
      <c r="F282" s="316">
        <v>6918.5925925925903</v>
      </c>
      <c r="G282" s="316">
        <v>6833.9074074074097</v>
      </c>
      <c r="H282" s="327">
        <v>7257.5852272727298</v>
      </c>
      <c r="I282" s="316">
        <v>7192.7142857142899</v>
      </c>
      <c r="J282" s="316">
        <v>7098.3508771929801</v>
      </c>
      <c r="K282" s="316">
        <v>6339.4296875</v>
      </c>
      <c r="L282" s="308">
        <v>6290</v>
      </c>
      <c r="M282" s="308">
        <v>6362.2916666666697</v>
      </c>
      <c r="N282" s="308">
        <v>6449.3225806451601</v>
      </c>
      <c r="O282" s="94"/>
      <c r="P282" s="51">
        <f>IF(SUM(E281:O281)=0,0,SUMPRODUCT(E282:O282,E281:O281)/SUM(E281:O281))</f>
        <v>6837.0619492084461</v>
      </c>
      <c r="Q282" s="58"/>
      <c r="R282" s="59"/>
    </row>
    <row r="283" spans="1:18" ht="12" customHeight="1">
      <c r="A283" s="575"/>
      <c r="B283" s="571">
        <f>+B281+1</f>
        <v>2</v>
      </c>
      <c r="C283" s="562" t="s">
        <v>108</v>
      </c>
      <c r="D283" s="96" t="s">
        <v>3</v>
      </c>
      <c r="E283" s="314">
        <v>5632.54</v>
      </c>
      <c r="F283" s="314">
        <v>9147.7900000000009</v>
      </c>
      <c r="G283" s="314">
        <v>7920.75</v>
      </c>
      <c r="H283" s="328">
        <v>8730.67</v>
      </c>
      <c r="I283" s="314">
        <v>6751.54</v>
      </c>
      <c r="J283" s="314">
        <v>6769.17</v>
      </c>
      <c r="K283" s="314">
        <v>0</v>
      </c>
      <c r="L283" s="311">
        <v>7779.95</v>
      </c>
      <c r="M283" s="311">
        <v>8680.6299999999992</v>
      </c>
      <c r="N283" s="311">
        <v>6566.24</v>
      </c>
      <c r="O283" s="97"/>
      <c r="P283" s="98">
        <f>IF(SUM(E284:O284)=0,0,SUMPRODUCT(E283:O283,E284:O284)/SUM(E284:O284))</f>
        <v>6827.8081052249636</v>
      </c>
      <c r="Q283" s="58"/>
      <c r="R283" s="59"/>
    </row>
    <row r="284" spans="1:18" ht="12" customHeight="1">
      <c r="A284" s="575"/>
      <c r="B284" s="571"/>
      <c r="C284" s="563"/>
      <c r="D284" s="91" t="s">
        <v>5</v>
      </c>
      <c r="E284" s="316">
        <v>7048.4750000000004</v>
      </c>
      <c r="F284" s="316">
        <v>7098.4285714285697</v>
      </c>
      <c r="G284" s="316">
        <v>7141.6988636363603</v>
      </c>
      <c r="H284" s="327">
        <v>6882.8618784530399</v>
      </c>
      <c r="I284" s="316">
        <v>7291.0298507462703</v>
      </c>
      <c r="J284" s="316">
        <v>7549.8310810810799</v>
      </c>
      <c r="K284" s="316">
        <v>6554.0355029585799</v>
      </c>
      <c r="L284" s="308">
        <v>6696</v>
      </c>
      <c r="M284" s="308">
        <v>6573</v>
      </c>
      <c r="N284" s="308">
        <v>6696.7980769230799</v>
      </c>
      <c r="O284" s="94"/>
      <c r="P284" s="51">
        <f>IF(SUM(E283:O283)=0,0,SUMPRODUCT(E284:O284,E283:O283)/SUM(E283:O283))</f>
        <v>6983.7785513567424</v>
      </c>
      <c r="Q284" s="58"/>
      <c r="R284" s="59"/>
    </row>
    <row r="285" spans="1:18" ht="12" customHeight="1">
      <c r="A285" s="575"/>
      <c r="B285" s="595">
        <v>3</v>
      </c>
      <c r="C285" s="562" t="s">
        <v>239</v>
      </c>
      <c r="D285" s="96" t="s">
        <v>3</v>
      </c>
      <c r="E285" s="87"/>
      <c r="F285" s="88"/>
      <c r="G285" s="88"/>
      <c r="H285" s="88"/>
      <c r="I285" s="88"/>
      <c r="J285" s="62"/>
      <c r="K285" s="62"/>
      <c r="L285" s="62"/>
      <c r="M285" s="62"/>
      <c r="N285" s="88"/>
      <c r="O285" s="97"/>
      <c r="P285" s="98">
        <f>IF(SUM(E286:O286)=0,0,SUMPRODUCT(E285:O285,E286:O286)/SUM(E286:O286))</f>
        <v>0</v>
      </c>
      <c r="Q285" s="58"/>
      <c r="R285" s="59"/>
    </row>
    <row r="286" spans="1:18" ht="12" customHeight="1">
      <c r="A286" s="575"/>
      <c r="B286" s="595"/>
      <c r="C286" s="563"/>
      <c r="D286" s="91" t="s">
        <v>5</v>
      </c>
      <c r="E286" s="92"/>
      <c r="F286" s="93"/>
      <c r="G286" s="93"/>
      <c r="H286" s="93"/>
      <c r="I286" s="93"/>
      <c r="J286" s="48"/>
      <c r="K286" s="48"/>
      <c r="L286" s="48"/>
      <c r="M286" s="48"/>
      <c r="N286" s="93"/>
      <c r="O286" s="94"/>
      <c r="P286" s="51">
        <f>IF(SUM(E285:O285)=0,0,SUMPRODUCT(E286:O286,E285:O285)/SUM(E285:O285))</f>
        <v>0</v>
      </c>
      <c r="Q286" s="58"/>
      <c r="R286" s="59"/>
    </row>
    <row r="287" spans="1:18" ht="12" customHeight="1">
      <c r="A287" s="575"/>
      <c r="B287" s="595">
        <f>B285+1</f>
        <v>4</v>
      </c>
      <c r="C287" s="424" t="s">
        <v>240</v>
      </c>
      <c r="D287" s="96" t="s">
        <v>3</v>
      </c>
      <c r="E287" s="314">
        <v>10331.200000000001</v>
      </c>
      <c r="F287" s="314">
        <v>13596.75</v>
      </c>
      <c r="G287" s="314">
        <v>16648.79</v>
      </c>
      <c r="H287" s="88">
        <v>16808.43</v>
      </c>
      <c r="I287" s="88">
        <v>13796.46</v>
      </c>
      <c r="J287" s="88">
        <v>13103.31</v>
      </c>
      <c r="K287" s="88">
        <v>0</v>
      </c>
      <c r="L287" s="88">
        <v>10051.209999999999</v>
      </c>
      <c r="M287" s="88">
        <v>11086.58</v>
      </c>
      <c r="N287" s="88">
        <v>8476.4599999999991</v>
      </c>
      <c r="O287" s="97"/>
      <c r="P287" s="98">
        <f>IF(SUM(E288:O288)=0,0,SUMPRODUCT(E287:O287,E288:O288)/SUM(E288:O288))</f>
        <v>11770.74067437709</v>
      </c>
      <c r="Q287" s="58"/>
      <c r="R287" s="59"/>
    </row>
    <row r="288" spans="1:18" ht="12" customHeight="1">
      <c r="A288" s="575"/>
      <c r="B288" s="595"/>
      <c r="C288" s="425"/>
      <c r="D288" s="91" t="s">
        <v>5</v>
      </c>
      <c r="E288" s="316">
        <v>6775.2948207171303</v>
      </c>
      <c r="F288" s="316">
        <v>7096.7874564459898</v>
      </c>
      <c r="G288" s="316">
        <v>6913.6012084592203</v>
      </c>
      <c r="H288" s="93">
        <v>7043.1257142857103</v>
      </c>
      <c r="I288" s="93">
        <v>6884.0256410256397</v>
      </c>
      <c r="J288" s="93">
        <v>6914.82191780822</v>
      </c>
      <c r="K288" s="93">
        <v>5406.72307692308</v>
      </c>
      <c r="L288" s="93">
        <v>5579</v>
      </c>
      <c r="M288" s="93">
        <v>5612.4473684210498</v>
      </c>
      <c r="N288" s="93">
        <v>5614.8297872340399</v>
      </c>
      <c r="O288" s="94"/>
      <c r="P288" s="51">
        <f>IF(SUM(E287:O287)=0,0,SUMPRODUCT(E288:O288,E287:O287)/SUM(E287:O287))</f>
        <v>6597.5167859111853</v>
      </c>
      <c r="Q288" s="58"/>
      <c r="R288" s="59"/>
    </row>
    <row r="289" spans="1:18" ht="12" customHeight="1">
      <c r="A289" s="575"/>
      <c r="B289" s="595">
        <v>6</v>
      </c>
      <c r="C289" s="562" t="s">
        <v>237</v>
      </c>
      <c r="D289" s="96" t="s">
        <v>3</v>
      </c>
      <c r="E289" s="87">
        <v>0</v>
      </c>
      <c r="F289" s="88">
        <v>0</v>
      </c>
      <c r="G289" s="88">
        <v>0</v>
      </c>
      <c r="H289" s="88">
        <v>0</v>
      </c>
      <c r="I289" s="88">
        <v>0</v>
      </c>
      <c r="J289" s="88">
        <v>0</v>
      </c>
      <c r="K289" s="88">
        <v>0</v>
      </c>
      <c r="L289" s="88">
        <v>0</v>
      </c>
      <c r="M289" s="88">
        <v>0</v>
      </c>
      <c r="N289" s="88">
        <v>0</v>
      </c>
      <c r="O289" s="97"/>
      <c r="P289" s="98">
        <f>IF(SUM(E290:O290)=0,0,SUMPRODUCT(E289:O289,E290:O290)/SUM(E290:O290))</f>
        <v>0</v>
      </c>
      <c r="Q289" s="58"/>
      <c r="R289" s="59"/>
    </row>
    <row r="290" spans="1:18" ht="12" customHeight="1">
      <c r="A290" s="575"/>
      <c r="B290" s="595"/>
      <c r="C290" s="563"/>
      <c r="D290" s="91" t="s">
        <v>5</v>
      </c>
      <c r="E290" s="92">
        <v>6519.3103448275897</v>
      </c>
      <c r="F290" s="93">
        <v>6519.3103448275897</v>
      </c>
      <c r="G290" s="93">
        <v>6519.3103448275897</v>
      </c>
      <c r="H290" s="93">
        <v>6519.3103448275897</v>
      </c>
      <c r="I290" s="93">
        <v>0</v>
      </c>
      <c r="J290" s="93">
        <v>0</v>
      </c>
      <c r="K290" s="93">
        <v>5550.3333333333303</v>
      </c>
      <c r="L290" s="93">
        <v>5565</v>
      </c>
      <c r="M290" s="93">
        <v>0</v>
      </c>
      <c r="N290" s="93">
        <v>0</v>
      </c>
      <c r="O290" s="94"/>
      <c r="P290" s="51">
        <f>IF(SUM(E289:O289)=0,0,SUMPRODUCT(E290:O290,E289:O289)/SUM(E289:O289))</f>
        <v>0</v>
      </c>
      <c r="Q290" s="58"/>
      <c r="R290" s="59"/>
    </row>
    <row r="291" spans="1:18" ht="12" hidden="1" customHeight="1">
      <c r="A291" s="575"/>
      <c r="B291" s="595">
        <f>B287+1</f>
        <v>5</v>
      </c>
      <c r="C291" s="562"/>
      <c r="D291" s="96" t="s">
        <v>3</v>
      </c>
      <c r="E291" s="87"/>
      <c r="F291" s="88"/>
      <c r="G291" s="88"/>
      <c r="H291" s="88"/>
      <c r="I291" s="88"/>
      <c r="J291" s="88"/>
      <c r="K291" s="88"/>
      <c r="L291" s="88"/>
      <c r="M291" s="88"/>
      <c r="N291" s="88"/>
      <c r="O291" s="97"/>
      <c r="P291" s="98">
        <f>IF(SUM(E292:O292)=0,0,SUMPRODUCT(E291:O291,E292:O292)/SUM(E292:O292))</f>
        <v>0</v>
      </c>
      <c r="Q291" s="58"/>
      <c r="R291" s="59"/>
    </row>
    <row r="292" spans="1:18" ht="12" hidden="1" customHeight="1">
      <c r="A292" s="575"/>
      <c r="B292" s="595"/>
      <c r="C292" s="563"/>
      <c r="D292" s="91" t="s">
        <v>5</v>
      </c>
      <c r="E292" s="92"/>
      <c r="F292" s="93"/>
      <c r="G292" s="93"/>
      <c r="H292" s="93"/>
      <c r="I292" s="93"/>
      <c r="J292" s="48"/>
      <c r="K292" s="48"/>
      <c r="L292" s="48"/>
      <c r="M292" s="93"/>
      <c r="N292" s="93"/>
      <c r="O292" s="94"/>
      <c r="P292" s="51">
        <f>IF(SUM(E291:O291)=0,0,SUMPRODUCT(E292:O292,E291:O291)/SUM(E291:O291))</f>
        <v>0</v>
      </c>
      <c r="Q292" s="58"/>
      <c r="R292" s="59"/>
    </row>
    <row r="293" spans="1:18" ht="12" customHeight="1">
      <c r="A293" s="564" t="s">
        <v>6</v>
      </c>
      <c r="B293" s="565"/>
      <c r="C293" s="566"/>
      <c r="D293" s="80" t="s">
        <v>3</v>
      </c>
      <c r="E293" s="102">
        <f>E279+E281+E283+E287+E285+E289+E291</f>
        <v>24462.49</v>
      </c>
      <c r="F293" s="103">
        <f t="shared" ref="F293:O293" si="26">F279+F281+F283+F287+F285+F289+F291</f>
        <v>32980.17</v>
      </c>
      <c r="G293" s="103">
        <f t="shared" si="26"/>
        <v>35125.620000000003</v>
      </c>
      <c r="H293" s="103">
        <f t="shared" si="26"/>
        <v>34469.81</v>
      </c>
      <c r="I293" s="103">
        <f t="shared" si="26"/>
        <v>30533.040000000001</v>
      </c>
      <c r="J293" s="103">
        <f t="shared" si="26"/>
        <v>29579.809999999998</v>
      </c>
      <c r="K293" s="103">
        <f t="shared" si="26"/>
        <v>0</v>
      </c>
      <c r="L293" s="103">
        <f t="shared" si="26"/>
        <v>23112.949999999997</v>
      </c>
      <c r="M293" s="103">
        <f t="shared" si="26"/>
        <v>27903.71</v>
      </c>
      <c r="N293" s="103">
        <f>N279+N281+N283+N287+N285+N289+N291</f>
        <v>17000.03</v>
      </c>
      <c r="O293" s="104">
        <f t="shared" si="26"/>
        <v>0</v>
      </c>
      <c r="P293" s="104">
        <f>IF(SUM(E294:O294)=0,0,SUMPRODUCT(E293:O293,E294:O294)/SUM(E294:O294))</f>
        <v>28623.882020165525</v>
      </c>
      <c r="Q293" s="58"/>
      <c r="R293" s="59"/>
    </row>
    <row r="294" spans="1:18" ht="12" customHeight="1">
      <c r="A294" s="567" t="s">
        <v>1</v>
      </c>
      <c r="B294" s="568"/>
      <c r="C294" s="569"/>
      <c r="D294" s="105" t="s">
        <v>5</v>
      </c>
      <c r="E294" s="106">
        <f t="shared" ref="E294:O294" si="27">IF(E293=0,0,(E279*E280+E281*E282+E283*E284+E285*E286+E287*E288+E289*E290+E291*E292)/E293)</f>
        <v>6731.5789234965059</v>
      </c>
      <c r="F294" s="107">
        <f t="shared" si="27"/>
        <v>7041.9386148821886</v>
      </c>
      <c r="G294" s="107">
        <f t="shared" si="27"/>
        <v>6941.0868546296597</v>
      </c>
      <c r="H294" s="107">
        <f t="shared" si="27"/>
        <v>7058.097222792403</v>
      </c>
      <c r="I294" s="107">
        <f t="shared" si="27"/>
        <v>7074.9720278531286</v>
      </c>
      <c r="J294" s="107">
        <f t="shared" si="27"/>
        <v>7120.3695920852433</v>
      </c>
      <c r="K294" s="107">
        <f t="shared" si="27"/>
        <v>0</v>
      </c>
      <c r="L294" s="107">
        <f t="shared" si="27"/>
        <v>6117.4668266058643</v>
      </c>
      <c r="M294" s="107">
        <f t="shared" si="27"/>
        <v>6129.9165552402455</v>
      </c>
      <c r="N294" s="107">
        <f t="shared" si="27"/>
        <v>6128.8195414765405</v>
      </c>
      <c r="O294" s="101">
        <f t="shared" si="27"/>
        <v>0</v>
      </c>
      <c r="P294" s="85">
        <f>IF(SUM(E293:O293)=0,0,SUMPRODUCT(E294:O294,E293:O293)/SUM(E293:O293))</f>
        <v>6769.222971788432</v>
      </c>
      <c r="Q294" s="58"/>
      <c r="R294" s="59"/>
    </row>
    <row r="295" spans="1:18" ht="12" hidden="1" customHeight="1">
      <c r="A295" s="612" t="s">
        <v>95</v>
      </c>
      <c r="B295" s="607">
        <v>1</v>
      </c>
      <c r="C295" s="613" t="s">
        <v>82</v>
      </c>
      <c r="D295" s="86" t="s">
        <v>3</v>
      </c>
      <c r="E295" s="326"/>
      <c r="F295" s="326"/>
      <c r="G295" s="326"/>
      <c r="H295" s="333"/>
      <c r="I295" s="326"/>
      <c r="J295" s="326"/>
      <c r="K295" s="326"/>
      <c r="L295" s="311"/>
      <c r="M295" s="311"/>
      <c r="N295" s="306"/>
      <c r="O295" s="89"/>
      <c r="P295" s="90">
        <f>IF(SUM(E296:O296)=0,0,SUMPRODUCT(E295:O295,E296:O296)/SUM(E296:O296))</f>
        <v>0</v>
      </c>
      <c r="Q295" s="58"/>
      <c r="R295" s="59"/>
    </row>
    <row r="296" spans="1:18" ht="12" hidden="1" customHeight="1">
      <c r="A296" s="597"/>
      <c r="B296" s="602"/>
      <c r="C296" s="585"/>
      <c r="D296" s="91" t="s">
        <v>5</v>
      </c>
      <c r="E296" s="316"/>
      <c r="F296" s="316"/>
      <c r="G296" s="316"/>
      <c r="H296" s="327"/>
      <c r="I296" s="316"/>
      <c r="J296" s="316"/>
      <c r="K296" s="316"/>
      <c r="L296" s="308"/>
      <c r="M296" s="308"/>
      <c r="N296" s="308"/>
      <c r="O296" s="94"/>
      <c r="P296" s="95">
        <f>IF(SUM(E295:O295)=0,0,SUMPRODUCT(E296:O296,E295:O295)/SUM(E295:O295))</f>
        <v>0</v>
      </c>
      <c r="Q296" s="58"/>
      <c r="R296" s="59"/>
    </row>
    <row r="297" spans="1:18" ht="12" customHeight="1">
      <c r="A297" s="597"/>
      <c r="B297" s="572">
        <v>1</v>
      </c>
      <c r="C297" s="581" t="s">
        <v>121</v>
      </c>
      <c r="D297" s="96" t="s">
        <v>3</v>
      </c>
      <c r="E297" s="314">
        <v>1902.34</v>
      </c>
      <c r="F297" s="314">
        <v>4627.13</v>
      </c>
      <c r="G297" s="314">
        <v>7043.29</v>
      </c>
      <c r="H297" s="328">
        <v>6365.5</v>
      </c>
      <c r="I297" s="314">
        <v>6009.46</v>
      </c>
      <c r="J297" s="314">
        <v>4035</v>
      </c>
      <c r="K297" s="314">
        <v>0</v>
      </c>
      <c r="L297" s="311">
        <v>4286.55</v>
      </c>
      <c r="M297" s="311">
        <v>4899.21</v>
      </c>
      <c r="N297" s="311">
        <v>4510.71</v>
      </c>
      <c r="O297" s="97"/>
      <c r="P297" s="98">
        <f>IF(SUM(E298:O298)=0,0,SUMPRODUCT(E297:O297,E298:O298)/SUM(E298:O298))</f>
        <v>4282.4399584097146</v>
      </c>
      <c r="Q297" s="58"/>
      <c r="R297" s="59"/>
    </row>
    <row r="298" spans="1:18" ht="12" customHeight="1">
      <c r="A298" s="597"/>
      <c r="B298" s="602"/>
      <c r="C298" s="563"/>
      <c r="D298" s="91" t="s">
        <v>5</v>
      </c>
      <c r="E298" s="316">
        <v>1515</v>
      </c>
      <c r="F298" s="316">
        <v>1512</v>
      </c>
      <c r="G298" s="316">
        <v>1514</v>
      </c>
      <c r="H298" s="327">
        <v>1980.88235294118</v>
      </c>
      <c r="I298" s="316">
        <v>2172.52173913043</v>
      </c>
      <c r="J298" s="316">
        <v>2236.52173913043</v>
      </c>
      <c r="K298" s="316">
        <v>2427.1170212766001</v>
      </c>
      <c r="L298" s="308">
        <v>2429</v>
      </c>
      <c r="M298" s="308">
        <v>2282.1891891891901</v>
      </c>
      <c r="N298" s="308">
        <v>2436.96551724138</v>
      </c>
      <c r="O298" s="94"/>
      <c r="P298" s="51">
        <f>IF(SUM(E297:O297)=0,0,SUMPRODUCT(E298:O298,E297:O297)/SUM(E297:O297))</f>
        <v>2010.4896592935113</v>
      </c>
      <c r="Q298" s="58"/>
      <c r="R298" s="59"/>
    </row>
    <row r="299" spans="1:18" ht="12" customHeight="1">
      <c r="A299" s="597"/>
      <c r="B299" s="572">
        <f>+B297+1</f>
        <v>2</v>
      </c>
      <c r="C299" s="562" t="s">
        <v>105</v>
      </c>
      <c r="D299" s="96" t="s">
        <v>3</v>
      </c>
      <c r="E299" s="314">
        <v>15243.01</v>
      </c>
      <c r="F299" s="314">
        <v>13347.87</v>
      </c>
      <c r="G299" s="314">
        <v>13525.84</v>
      </c>
      <c r="H299" s="328">
        <v>9636.17</v>
      </c>
      <c r="I299" s="314">
        <v>11397.04</v>
      </c>
      <c r="J299" s="314">
        <v>8001.68</v>
      </c>
      <c r="K299" s="314">
        <v>0</v>
      </c>
      <c r="L299" s="311">
        <v>11508.12</v>
      </c>
      <c r="M299" s="311">
        <v>7987.29</v>
      </c>
      <c r="N299" s="311">
        <v>10679.92</v>
      </c>
      <c r="O299" s="97"/>
      <c r="P299" s="98">
        <f>IF(SUM(E300:O300)=0,0,SUMPRODUCT(E299:O299,E300:O300)/SUM(E300:O300))</f>
        <v>11194.067778001841</v>
      </c>
      <c r="Q299" s="58"/>
      <c r="R299" s="59"/>
    </row>
    <row r="300" spans="1:18" ht="12" customHeight="1">
      <c r="A300" s="597"/>
      <c r="B300" s="602"/>
      <c r="C300" s="563"/>
      <c r="D300" s="91" t="s">
        <v>5</v>
      </c>
      <c r="E300" s="316">
        <v>1805</v>
      </c>
      <c r="F300" s="316">
        <v>1810</v>
      </c>
      <c r="G300" s="316">
        <v>1811</v>
      </c>
      <c r="H300" s="327">
        <v>1252.12871287129</v>
      </c>
      <c r="I300" s="316">
        <v>1366.4257028112399</v>
      </c>
      <c r="J300" s="316">
        <v>791</v>
      </c>
      <c r="K300" s="316">
        <v>835.99065420560805</v>
      </c>
      <c r="L300" s="308">
        <v>840</v>
      </c>
      <c r="M300" s="308">
        <v>545.65</v>
      </c>
      <c r="N300" s="308">
        <v>752.56756756756704</v>
      </c>
      <c r="O300" s="94"/>
      <c r="P300" s="51">
        <f>IF(SUM(E299:O299)=0,0,SUMPRODUCT(E300:O300,E299:O299)/SUM(E299:O299))</f>
        <v>1304.6805065443898</v>
      </c>
      <c r="Q300" s="58"/>
      <c r="R300" s="59"/>
    </row>
    <row r="301" spans="1:18" ht="12" customHeight="1">
      <c r="A301" s="597"/>
      <c r="B301" s="572">
        <f>+B299+1</f>
        <v>3</v>
      </c>
      <c r="C301" s="562" t="s">
        <v>110</v>
      </c>
      <c r="D301" s="96" t="s">
        <v>3</v>
      </c>
      <c r="E301" s="314">
        <v>12395.59</v>
      </c>
      <c r="F301" s="314">
        <v>11514.59</v>
      </c>
      <c r="G301" s="314">
        <v>15091.17</v>
      </c>
      <c r="H301" s="88">
        <v>10887.75</v>
      </c>
      <c r="I301" s="88"/>
      <c r="J301" s="88">
        <v>7555.71</v>
      </c>
      <c r="K301" s="88">
        <v>0</v>
      </c>
      <c r="L301" s="88">
        <v>6206.38</v>
      </c>
      <c r="M301" s="88">
        <v>4936.75</v>
      </c>
      <c r="N301" s="88">
        <v>6136.29</v>
      </c>
      <c r="O301" s="97"/>
      <c r="P301" s="98">
        <f>IF(SUM(E302:O302)=0,0,SUMPRODUCT(E301:O301,E302:O302)/SUM(E302:O302))</f>
        <v>6243.9819350438556</v>
      </c>
      <c r="Q301" s="58"/>
      <c r="R301" s="59"/>
    </row>
    <row r="302" spans="1:18" ht="12" customHeight="1">
      <c r="A302" s="597"/>
      <c r="B302" s="602"/>
      <c r="C302" s="563"/>
      <c r="D302" s="91" t="s">
        <v>5</v>
      </c>
      <c r="E302" s="316">
        <v>979.64714100000003</v>
      </c>
      <c r="F302" s="316">
        <v>985</v>
      </c>
      <c r="G302" s="316">
        <v>986</v>
      </c>
      <c r="H302" s="93">
        <v>865.49549549549602</v>
      </c>
      <c r="I302" s="93"/>
      <c r="J302" s="93">
        <v>2001.64102564103</v>
      </c>
      <c r="K302" s="93">
        <v>3310.13571428571</v>
      </c>
      <c r="L302" s="93">
        <v>4104.0763358778604</v>
      </c>
      <c r="M302" s="93">
        <v>4067.0638297872301</v>
      </c>
      <c r="N302" s="93">
        <v>4148</v>
      </c>
      <c r="O302" s="94"/>
      <c r="P302" s="51">
        <f>IF(SUM(E301:O301)=0,0,SUMPRODUCT(E302:O302,E301:O301)/SUM(E301:O301))</f>
        <v>1792.1235500265875</v>
      </c>
      <c r="Q302" s="58"/>
      <c r="R302" s="59"/>
    </row>
    <row r="303" spans="1:18" ht="12" hidden="1" customHeight="1">
      <c r="A303" s="597"/>
      <c r="B303" s="572">
        <f>+B301+1</f>
        <v>4</v>
      </c>
      <c r="C303" s="562" t="s">
        <v>111</v>
      </c>
      <c r="D303" s="96" t="s">
        <v>3</v>
      </c>
      <c r="E303" s="87"/>
      <c r="F303" s="88"/>
      <c r="G303" s="88"/>
      <c r="H303" s="88"/>
      <c r="I303" s="88"/>
      <c r="J303" s="88"/>
      <c r="K303" s="88"/>
      <c r="L303" s="88"/>
      <c r="M303" s="88"/>
      <c r="N303" s="88"/>
      <c r="O303" s="97"/>
      <c r="P303" s="98">
        <f>IF(SUM(E304:O304)=0,0,SUMPRODUCT(E303:O303,E304:O304)/SUM(E304:O304))</f>
        <v>0</v>
      </c>
      <c r="Q303" s="58"/>
      <c r="R303" s="59"/>
    </row>
    <row r="304" spans="1:18" ht="12" hidden="1" customHeight="1">
      <c r="A304" s="597"/>
      <c r="B304" s="602"/>
      <c r="C304" s="563"/>
      <c r="D304" s="91" t="s">
        <v>5</v>
      </c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4"/>
      <c r="P304" s="51">
        <f>IF(SUM(E303:O303)=0,0,SUMPRODUCT(E304:O304,E303:O303)/SUM(E303:O303))</f>
        <v>0</v>
      </c>
      <c r="Q304" s="58"/>
      <c r="R304" s="59"/>
    </row>
    <row r="305" spans="1:18" ht="12" hidden="1" customHeight="1">
      <c r="A305" s="597"/>
      <c r="B305" s="572">
        <f>+B303+1</f>
        <v>5</v>
      </c>
      <c r="C305" s="562" t="s">
        <v>143</v>
      </c>
      <c r="D305" s="96" t="s">
        <v>3</v>
      </c>
      <c r="E305" s="87"/>
      <c r="F305" s="88"/>
      <c r="G305" s="88"/>
      <c r="H305" s="88"/>
      <c r="I305" s="88"/>
      <c r="J305" s="88"/>
      <c r="K305" s="88"/>
      <c r="L305" s="88"/>
      <c r="M305" s="88"/>
      <c r="N305" s="88"/>
      <c r="O305" s="97"/>
      <c r="P305" s="98">
        <f>IF(SUM(E306:O306)=0,0,SUMPRODUCT(E305:O305,E306:O306)/SUM(E306:O306))</f>
        <v>0</v>
      </c>
      <c r="Q305" s="58"/>
      <c r="R305" s="59"/>
    </row>
    <row r="306" spans="1:18" ht="12" hidden="1" customHeight="1">
      <c r="A306" s="597"/>
      <c r="B306" s="602"/>
      <c r="C306" s="563"/>
      <c r="D306" s="91" t="s">
        <v>5</v>
      </c>
      <c r="E306" s="92"/>
      <c r="F306" s="93"/>
      <c r="G306" s="93"/>
      <c r="H306" s="93"/>
      <c r="I306" s="93"/>
      <c r="J306" s="93"/>
      <c r="K306" s="93"/>
      <c r="L306" s="93"/>
      <c r="M306" s="93"/>
      <c r="N306" s="93"/>
      <c r="O306" s="94"/>
      <c r="P306" s="51">
        <f>IF(SUM(E305:O305)=0,0,SUMPRODUCT(E306:O306,E305:O305)/SUM(E305:O305))</f>
        <v>0</v>
      </c>
      <c r="Q306" s="58"/>
      <c r="R306" s="59"/>
    </row>
    <row r="307" spans="1:18" ht="12" hidden="1" customHeight="1">
      <c r="A307" s="597"/>
      <c r="B307" s="572">
        <f>+B305+1</f>
        <v>6</v>
      </c>
      <c r="C307" s="562" t="s">
        <v>133</v>
      </c>
      <c r="D307" s="96" t="s">
        <v>3</v>
      </c>
      <c r="E307" s="87"/>
      <c r="F307" s="88"/>
      <c r="G307" s="88"/>
      <c r="H307" s="88"/>
      <c r="I307" s="88"/>
      <c r="J307" s="88"/>
      <c r="K307" s="88"/>
      <c r="L307" s="88"/>
      <c r="M307" s="88"/>
      <c r="N307" s="88"/>
      <c r="O307" s="97"/>
      <c r="P307" s="98">
        <f>IF(SUM(E308:O308)=0,0,SUMPRODUCT(E307:O307,E308:O308)/SUM(E308:O308))</f>
        <v>0</v>
      </c>
      <c r="Q307" s="58"/>
      <c r="R307" s="59"/>
    </row>
    <row r="308" spans="1:18" ht="12" hidden="1" customHeight="1">
      <c r="A308" s="597"/>
      <c r="B308" s="573"/>
      <c r="C308" s="563"/>
      <c r="D308" s="91" t="s">
        <v>5</v>
      </c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4"/>
      <c r="P308" s="51">
        <f>IF(SUM(E307:O307)=0,0,SUMPRODUCT(E308:O308,E307:O307)/SUM(E307:O307))</f>
        <v>0</v>
      </c>
      <c r="Q308" s="58"/>
      <c r="R308" s="59"/>
    </row>
    <row r="309" spans="1:18" ht="12" hidden="1" customHeight="1">
      <c r="A309" s="384"/>
      <c r="B309" s="572">
        <f>+B307+1</f>
        <v>7</v>
      </c>
      <c r="C309" s="562" t="s">
        <v>208</v>
      </c>
      <c r="D309" s="96" t="s">
        <v>3</v>
      </c>
      <c r="E309" s="87"/>
      <c r="F309" s="88"/>
      <c r="G309" s="88"/>
      <c r="H309" s="88"/>
      <c r="I309" s="88"/>
      <c r="J309" s="88"/>
      <c r="K309" s="88"/>
      <c r="L309" s="88"/>
      <c r="M309" s="88"/>
      <c r="N309" s="88"/>
      <c r="O309" s="97"/>
      <c r="P309" s="98">
        <f>IF(SUM(E310:O310)=0,0,SUMPRODUCT(E309:O309,E310:O310)/SUM(E310:O310))</f>
        <v>0</v>
      </c>
      <c r="Q309" s="58"/>
      <c r="R309" s="59"/>
    </row>
    <row r="310" spans="1:18" ht="12" hidden="1" customHeight="1">
      <c r="A310" s="384"/>
      <c r="B310" s="573"/>
      <c r="C310" s="563"/>
      <c r="D310" s="91" t="s">
        <v>5</v>
      </c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4"/>
      <c r="P310" s="51">
        <f>IF(SUM(E309:O309)=0,0,SUMPRODUCT(E310:O310,E309:O309)/SUM(E309:O309))</f>
        <v>0</v>
      </c>
      <c r="Q310" s="58"/>
      <c r="R310" s="59"/>
    </row>
    <row r="311" spans="1:18" ht="12" customHeight="1">
      <c r="A311" s="384"/>
      <c r="B311" s="572">
        <f>+B301+1</f>
        <v>4</v>
      </c>
      <c r="C311" s="562" t="s">
        <v>215</v>
      </c>
      <c r="D311" s="96" t="s">
        <v>3</v>
      </c>
      <c r="E311" s="87"/>
      <c r="F311" s="88"/>
      <c r="G311" s="88"/>
      <c r="H311" s="88">
        <v>14407.71</v>
      </c>
      <c r="I311" s="88"/>
      <c r="J311" s="88"/>
      <c r="K311" s="88"/>
      <c r="L311" s="88"/>
      <c r="M311" s="88"/>
      <c r="N311" s="88"/>
      <c r="O311" s="97"/>
      <c r="P311" s="98">
        <f>IF(SUM(E312:O312)=0,0,SUMPRODUCT(E311:O311,E312:O312)/SUM(E312:O312))</f>
        <v>14407.709999999997</v>
      </c>
      <c r="Q311" s="58"/>
      <c r="R311" s="59"/>
    </row>
    <row r="312" spans="1:18" ht="12" customHeight="1">
      <c r="A312" s="384"/>
      <c r="B312" s="573"/>
      <c r="C312" s="563"/>
      <c r="D312" s="91" t="s">
        <v>5</v>
      </c>
      <c r="E312" s="93"/>
      <c r="F312" s="93"/>
      <c r="G312" s="93"/>
      <c r="H312" s="93">
        <v>5387.9212328767098</v>
      </c>
      <c r="I312" s="93"/>
      <c r="J312" s="93"/>
      <c r="K312" s="93"/>
      <c r="L312" s="93"/>
      <c r="M312" s="93"/>
      <c r="N312" s="93"/>
      <c r="O312" s="94"/>
      <c r="P312" s="51">
        <f>IF(SUM(E311:O311)=0,0,SUMPRODUCT(E312:O312,E311:O311)/SUM(E311:O311))</f>
        <v>5387.9212328767089</v>
      </c>
      <c r="Q312" s="58"/>
      <c r="R312" s="59"/>
    </row>
    <row r="313" spans="1:18" ht="12" hidden="1" customHeight="1">
      <c r="A313" s="384"/>
      <c r="B313" s="572">
        <f>+B311+1</f>
        <v>5</v>
      </c>
      <c r="C313" s="562"/>
      <c r="D313" s="96" t="s">
        <v>3</v>
      </c>
      <c r="E313" s="87"/>
      <c r="F313" s="88"/>
      <c r="G313" s="88"/>
      <c r="H313" s="88"/>
      <c r="I313" s="88"/>
      <c r="J313" s="88"/>
      <c r="K313" s="88"/>
      <c r="L313" s="88"/>
      <c r="M313" s="88"/>
      <c r="N313" s="88"/>
      <c r="O313" s="97"/>
      <c r="P313" s="98">
        <f>IF(SUM(E314:O314)=0,0,SUMPRODUCT(E313:O313,E314:O314)/SUM(E314:O314))</f>
        <v>0</v>
      </c>
      <c r="Q313" s="58"/>
      <c r="R313" s="59"/>
    </row>
    <row r="314" spans="1:18" ht="12" hidden="1" customHeight="1">
      <c r="A314" s="384"/>
      <c r="B314" s="573"/>
      <c r="C314" s="563"/>
      <c r="D314" s="91" t="s">
        <v>5</v>
      </c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4"/>
      <c r="P314" s="51">
        <f>IF(SUM(E313:O313)=0,0,SUMPRODUCT(E314:O314,E313:O313)/SUM(E313:O313))</f>
        <v>0</v>
      </c>
      <c r="Q314" s="58"/>
      <c r="R314" s="59"/>
    </row>
    <row r="315" spans="1:18" ht="12" hidden="1" customHeight="1">
      <c r="A315" s="396"/>
      <c r="B315" s="572">
        <f>+B313+1</f>
        <v>6</v>
      </c>
      <c r="C315" s="562"/>
      <c r="D315" s="96" t="s">
        <v>3</v>
      </c>
      <c r="E315" s="87"/>
      <c r="F315" s="88"/>
      <c r="G315" s="88"/>
      <c r="H315" s="88"/>
      <c r="I315" s="88"/>
      <c r="J315" s="88"/>
      <c r="K315" s="88"/>
      <c r="L315" s="88"/>
      <c r="M315" s="88"/>
      <c r="N315" s="88"/>
      <c r="O315" s="97"/>
      <c r="P315" s="98">
        <f>IF(SUM(E316:O316)=0,0,SUMPRODUCT(E315:O315,E316:O316)/SUM(E316:O316))</f>
        <v>0</v>
      </c>
      <c r="Q315" s="58"/>
      <c r="R315" s="59"/>
    </row>
    <row r="316" spans="1:18" ht="12" hidden="1" customHeight="1">
      <c r="A316" s="384"/>
      <c r="B316" s="573"/>
      <c r="C316" s="563"/>
      <c r="D316" s="91" t="s">
        <v>5</v>
      </c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4"/>
      <c r="P316" s="51">
        <f>IF(SUM(E315:O315)=0,0,SUMPRODUCT(E316:O316,E315:O315)/SUM(E315:O315))</f>
        <v>0</v>
      </c>
      <c r="Q316" s="58"/>
      <c r="R316" s="59"/>
    </row>
    <row r="317" spans="1:18" ht="12" hidden="1" customHeight="1">
      <c r="A317" s="384"/>
      <c r="B317" s="572">
        <f>+B315+1</f>
        <v>7</v>
      </c>
      <c r="C317" s="562"/>
      <c r="D317" s="96" t="s">
        <v>3</v>
      </c>
      <c r="E317" s="87"/>
      <c r="F317" s="88"/>
      <c r="G317" s="88"/>
      <c r="H317" s="88"/>
      <c r="I317" s="88"/>
      <c r="J317" s="88"/>
      <c r="K317" s="88"/>
      <c r="L317" s="88"/>
      <c r="M317" s="88"/>
      <c r="N317" s="88"/>
      <c r="O317" s="97"/>
      <c r="P317" s="98">
        <f>IF(SUM(E318:O318)=0,0,SUMPRODUCT(E317:O317,E318:O318)/SUM(E318:O318))</f>
        <v>0</v>
      </c>
      <c r="Q317" s="58"/>
      <c r="R317" s="59"/>
    </row>
    <row r="318" spans="1:18" ht="12" hidden="1" customHeight="1">
      <c r="A318" s="384"/>
      <c r="B318" s="573"/>
      <c r="C318" s="563"/>
      <c r="D318" s="91" t="s">
        <v>5</v>
      </c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4"/>
      <c r="P318" s="51">
        <f>IF(SUM(E317:O317)=0,0,SUMPRODUCT(E318:O318,E317:O317)/SUM(E317:O317))</f>
        <v>0</v>
      </c>
      <c r="Q318" s="58"/>
      <c r="R318" s="59"/>
    </row>
    <row r="319" spans="1:18" ht="12" customHeight="1">
      <c r="A319" s="564" t="s">
        <v>6</v>
      </c>
      <c r="B319" s="565"/>
      <c r="C319" s="566"/>
      <c r="D319" s="80" t="s">
        <v>3</v>
      </c>
      <c r="E319" s="102">
        <f>E295+E297+E299+E303+E301+E305+E307+E309+E311+E313+E315+E317</f>
        <v>29540.94</v>
      </c>
      <c r="F319" s="102">
        <f t="shared" ref="F319:O319" si="28">F295+F297+F299+F303+F301+F305+F307+F309+F311+F313+F315+F317</f>
        <v>29489.59</v>
      </c>
      <c r="G319" s="102">
        <f t="shared" si="28"/>
        <v>35660.300000000003</v>
      </c>
      <c r="H319" s="102">
        <f t="shared" si="28"/>
        <v>41297.129999999997</v>
      </c>
      <c r="I319" s="102">
        <f t="shared" si="28"/>
        <v>17406.5</v>
      </c>
      <c r="J319" s="102">
        <f t="shared" si="28"/>
        <v>19592.39</v>
      </c>
      <c r="K319" s="102">
        <f t="shared" si="28"/>
        <v>0</v>
      </c>
      <c r="L319" s="102">
        <f t="shared" si="28"/>
        <v>22001.050000000003</v>
      </c>
      <c r="M319" s="102">
        <f t="shared" si="28"/>
        <v>17823.25</v>
      </c>
      <c r="N319" s="102">
        <f t="shared" si="28"/>
        <v>21326.920000000002</v>
      </c>
      <c r="O319" s="102">
        <f t="shared" si="28"/>
        <v>0</v>
      </c>
      <c r="P319" s="104">
        <f>IF(SUM(E320:O320)=0,0,SUMPRODUCT(E319:O319,E320:O320)/SUM(E320:O320))</f>
        <v>26403.833319296249</v>
      </c>
      <c r="Q319" s="58"/>
      <c r="R319" s="59"/>
    </row>
    <row r="320" spans="1:18" ht="12" customHeight="1">
      <c r="A320" s="567" t="s">
        <v>1</v>
      </c>
      <c r="B320" s="568"/>
      <c r="C320" s="569"/>
      <c r="D320" s="105" t="s">
        <v>5</v>
      </c>
      <c r="E320" s="106">
        <f>IF(E319=0,0,(E295*E296+E297*E298+E299*E300+E301*E302+E303*E304+E305*E306+E307*E308+E309*E310+E311*E312+E313*E314+E315*E316+E317*E318)/E319)</f>
        <v>1440.000976763373</v>
      </c>
      <c r="F320" s="106">
        <f t="shared" ref="F320:O320" si="29">IF(F319=0,0,(F295*F296+F297*F298+F299*F300+F301*F302+F303*F304+F305*F306+F307*F308+F309*F310+F311*F312+F313*F314+F315*F316+F317*F318)/F319)</f>
        <v>1441.1097750087406</v>
      </c>
      <c r="G320" s="106">
        <f t="shared" si="29"/>
        <v>1403.2055512713016</v>
      </c>
      <c r="H320" s="106">
        <f t="shared" si="29"/>
        <v>2705.416501436473</v>
      </c>
      <c r="I320" s="106">
        <f t="shared" si="29"/>
        <v>1644.7241480138207</v>
      </c>
      <c r="J320" s="106">
        <f t="shared" si="29"/>
        <v>1555.5791412501217</v>
      </c>
      <c r="K320" s="106">
        <f t="shared" si="29"/>
        <v>0</v>
      </c>
      <c r="L320" s="106">
        <f t="shared" si="29"/>
        <v>2070.3697341474899</v>
      </c>
      <c r="M320" s="106">
        <f t="shared" si="29"/>
        <v>1998.3597967693702</v>
      </c>
      <c r="N320" s="106">
        <f t="shared" si="29"/>
        <v>2085.7740857325894</v>
      </c>
      <c r="O320" s="106">
        <f t="shared" si="29"/>
        <v>0</v>
      </c>
      <c r="P320" s="85">
        <f>IF(SUM(E319:O319)=0,0,SUMPRODUCT(E320:O320,E319:O319)/SUM(E319:O319))</f>
        <v>1843.1795486904066</v>
      </c>
      <c r="Q320" s="58"/>
      <c r="R320" s="59"/>
    </row>
    <row r="321" spans="1:18" ht="12" hidden="1" customHeight="1">
      <c r="A321" s="574" t="s">
        <v>96</v>
      </c>
      <c r="B321" s="577">
        <v>1</v>
      </c>
      <c r="C321" s="562" t="s">
        <v>250</v>
      </c>
      <c r="D321" s="86" t="s">
        <v>3</v>
      </c>
      <c r="E321" s="326"/>
      <c r="F321" s="326"/>
      <c r="G321" s="326"/>
      <c r="H321" s="333"/>
      <c r="I321" s="326"/>
      <c r="J321" s="326"/>
      <c r="K321" s="326"/>
      <c r="L321" s="311">
        <v>20</v>
      </c>
      <c r="M321" s="311">
        <v>0</v>
      </c>
      <c r="N321" s="306">
        <v>0</v>
      </c>
      <c r="O321" s="89"/>
      <c r="P321" s="90">
        <f>IF(SUM(E322:O322)=0,0,SUMPRODUCT(E321:O321,E322:O322)/SUM(E322:O322))</f>
        <v>20</v>
      </c>
      <c r="Q321" s="58"/>
      <c r="R321" s="59"/>
    </row>
    <row r="322" spans="1:18" ht="12" hidden="1" customHeight="1">
      <c r="A322" s="575"/>
      <c r="B322" s="578"/>
      <c r="C322" s="563"/>
      <c r="D322" s="91" t="s">
        <v>5</v>
      </c>
      <c r="E322" s="309"/>
      <c r="F322" s="308"/>
      <c r="G322" s="308"/>
      <c r="H322" s="309"/>
      <c r="I322" s="309"/>
      <c r="J322" s="308"/>
      <c r="K322" s="308"/>
      <c r="L322" s="308">
        <v>3587.7792792792802</v>
      </c>
      <c r="M322" s="308">
        <v>0</v>
      </c>
      <c r="N322" s="308">
        <v>0</v>
      </c>
      <c r="O322" s="94"/>
      <c r="P322" s="95">
        <f>IF(SUM(E321:O321)=0,0,SUMPRODUCT(E322:O322,E321:O321)/SUM(E321:O321))</f>
        <v>3587.7792792792802</v>
      </c>
      <c r="Q322" s="58"/>
      <c r="R322" s="59"/>
    </row>
    <row r="323" spans="1:18" ht="12" hidden="1" customHeight="1">
      <c r="A323" s="575"/>
      <c r="B323" s="579">
        <v>2</v>
      </c>
      <c r="C323" s="562" t="s">
        <v>121</v>
      </c>
      <c r="D323" s="96" t="s">
        <v>3</v>
      </c>
      <c r="E323" s="314"/>
      <c r="F323" s="314"/>
      <c r="G323" s="314"/>
      <c r="H323" s="328"/>
      <c r="I323" s="314"/>
      <c r="J323" s="314"/>
      <c r="K323" s="314"/>
      <c r="L323" s="311"/>
      <c r="M323" s="311"/>
      <c r="N323" s="311"/>
      <c r="O323" s="97"/>
      <c r="P323" s="98">
        <f>IF(SUM(E324:O324)=0,0,SUMPRODUCT(E323:O323,E324:O324)/SUM(E324:O324))</f>
        <v>0</v>
      </c>
      <c r="Q323" s="58"/>
      <c r="R323" s="59"/>
    </row>
    <row r="324" spans="1:18" ht="12" hidden="1" customHeight="1">
      <c r="A324" s="575"/>
      <c r="B324" s="578"/>
      <c r="C324" s="563"/>
      <c r="D324" s="91" t="s">
        <v>5</v>
      </c>
      <c r="E324" s="309"/>
      <c r="F324" s="308"/>
      <c r="G324" s="308"/>
      <c r="H324" s="309"/>
      <c r="I324" s="309"/>
      <c r="J324" s="308"/>
      <c r="K324" s="308"/>
      <c r="L324" s="308"/>
      <c r="M324" s="308"/>
      <c r="N324" s="308"/>
      <c r="O324" s="94"/>
      <c r="P324" s="51">
        <f>IF(SUM(E323:O323)=0,0,SUMPRODUCT(E324:O324,E323:O323)/SUM(E323:O323))</f>
        <v>0</v>
      </c>
      <c r="Q324" s="58"/>
      <c r="R324" s="59"/>
    </row>
    <row r="325" spans="1:18" ht="12" customHeight="1">
      <c r="A325" s="575"/>
      <c r="B325" s="579">
        <v>1</v>
      </c>
      <c r="C325" s="562" t="s">
        <v>251</v>
      </c>
      <c r="D325" s="96" t="s">
        <v>3</v>
      </c>
      <c r="E325" s="314">
        <v>5235.96</v>
      </c>
      <c r="F325" s="314">
        <v>6361.71</v>
      </c>
      <c r="G325" s="314">
        <v>8177.25</v>
      </c>
      <c r="H325" s="328">
        <v>15746.63</v>
      </c>
      <c r="I325" s="314">
        <v>4596.29</v>
      </c>
      <c r="J325" s="314">
        <v>5543.25</v>
      </c>
      <c r="K325" s="314">
        <v>0</v>
      </c>
      <c r="L325" s="311">
        <v>3451.54</v>
      </c>
      <c r="M325" s="311">
        <v>3449.08</v>
      </c>
      <c r="N325" s="311">
        <v>2953.79</v>
      </c>
      <c r="O325" s="97"/>
      <c r="P325" s="98">
        <f>IF(SUM(E326:O326)=0,0,SUMPRODUCT(E325:O325,E326:O326)/SUM(E326:O326))</f>
        <v>5262.9201755359709</v>
      </c>
      <c r="Q325" s="58"/>
      <c r="R325" s="59"/>
    </row>
    <row r="326" spans="1:18" ht="12" customHeight="1">
      <c r="A326" s="575"/>
      <c r="B326" s="578"/>
      <c r="C326" s="563"/>
      <c r="D326" s="91" t="s">
        <v>5</v>
      </c>
      <c r="E326" s="308">
        <v>4032.09448818898</v>
      </c>
      <c r="F326" s="308">
        <v>3697</v>
      </c>
      <c r="G326" s="308">
        <v>2656</v>
      </c>
      <c r="H326" s="308">
        <v>4811</v>
      </c>
      <c r="I326" s="308">
        <v>5167</v>
      </c>
      <c r="J326" s="308">
        <v>5301</v>
      </c>
      <c r="K326" s="308">
        <v>5392.4905660377399</v>
      </c>
      <c r="L326" s="308">
        <v>5348</v>
      </c>
      <c r="M326" s="308">
        <v>5367.1428571428596</v>
      </c>
      <c r="N326" s="308">
        <v>5357</v>
      </c>
      <c r="O326" s="94"/>
      <c r="P326" s="51">
        <f>IF(SUM(E325:O325)=0,0,SUMPRODUCT(E326:O326,E325:O325)/SUM(E325:O325))</f>
        <v>4467.8465108319706</v>
      </c>
      <c r="Q326" s="58"/>
      <c r="R326" s="59"/>
    </row>
    <row r="327" spans="1:18" ht="12" customHeight="1">
      <c r="A327" s="575"/>
      <c r="B327" s="579">
        <f>B325+1</f>
        <v>2</v>
      </c>
      <c r="C327" s="562" t="s">
        <v>111</v>
      </c>
      <c r="D327" s="96" t="s">
        <v>3</v>
      </c>
      <c r="E327" s="314">
        <v>15298.28</v>
      </c>
      <c r="F327" s="314">
        <v>12962.04</v>
      </c>
      <c r="G327" s="314">
        <v>12522.95</v>
      </c>
      <c r="H327" s="328">
        <v>12762.05</v>
      </c>
      <c r="I327" s="314">
        <v>11813.76</v>
      </c>
      <c r="J327" s="314">
        <v>0</v>
      </c>
      <c r="K327" s="314">
        <v>0</v>
      </c>
      <c r="L327" s="311">
        <v>6969.42</v>
      </c>
      <c r="M327" s="311">
        <v>5704.25</v>
      </c>
      <c r="N327" s="311">
        <v>6400.54</v>
      </c>
      <c r="O327" s="97"/>
      <c r="P327" s="98">
        <f>IF(SUM(E328:O328)=0,0,SUMPRODUCT(E327:O327,E328:O328)/SUM(E328:O328))</f>
        <v>8352.165394455651</v>
      </c>
      <c r="Q327" s="58"/>
      <c r="R327" s="59"/>
    </row>
    <row r="328" spans="1:18" ht="12" customHeight="1">
      <c r="A328" s="575"/>
      <c r="B328" s="578"/>
      <c r="C328" s="563"/>
      <c r="D328" s="91" t="s">
        <v>5</v>
      </c>
      <c r="E328" s="309">
        <v>4339</v>
      </c>
      <c r="F328" s="308">
        <v>4704</v>
      </c>
      <c r="G328" s="308">
        <v>5009.9288537549401</v>
      </c>
      <c r="H328" s="309">
        <v>5046.9656488549599</v>
      </c>
      <c r="I328" s="309">
        <v>5047.3141762452096</v>
      </c>
      <c r="J328" s="308">
        <v>5109.3141762452096</v>
      </c>
      <c r="K328" s="308">
        <v>5206.0666666666602</v>
      </c>
      <c r="L328" s="308">
        <v>4875.4909090909096</v>
      </c>
      <c r="M328" s="308">
        <v>4473.4513274336296</v>
      </c>
      <c r="N328" s="308">
        <v>3948</v>
      </c>
      <c r="O328" s="94"/>
      <c r="P328" s="51">
        <f>IF(SUM(E327:O327)=0,0,SUMPRODUCT(E328:O328,E327:O327)/SUM(E327:O327))</f>
        <v>4724.3866537358435</v>
      </c>
      <c r="Q328" s="58"/>
      <c r="R328" s="59"/>
    </row>
    <row r="329" spans="1:18" ht="12" customHeight="1">
      <c r="A329" s="575"/>
      <c r="B329" s="579">
        <f>B327+1</f>
        <v>3</v>
      </c>
      <c r="C329" s="562" t="s">
        <v>133</v>
      </c>
      <c r="D329" s="96" t="s">
        <v>3</v>
      </c>
      <c r="E329" s="311">
        <v>15246.7</v>
      </c>
      <c r="F329" s="311">
        <v>13922.06</v>
      </c>
      <c r="G329" s="311">
        <v>15368.32</v>
      </c>
      <c r="H329" s="328">
        <v>6403.79</v>
      </c>
      <c r="I329" s="314">
        <v>13900.17</v>
      </c>
      <c r="J329" s="314">
        <v>13496.08</v>
      </c>
      <c r="K329" s="314">
        <v>0</v>
      </c>
      <c r="L329" s="311">
        <v>9591.74</v>
      </c>
      <c r="M329" s="311">
        <v>6337.74</v>
      </c>
      <c r="N329" s="311">
        <v>8717.43</v>
      </c>
      <c r="O329" s="97"/>
      <c r="P329" s="98">
        <f>IF(SUM(E330:O330)=0,0,SUMPRODUCT(E329:O329,E330:O330)/SUM(E330:O330))</f>
        <v>10321.468691066666</v>
      </c>
      <c r="Q329" s="58"/>
      <c r="R329" s="59"/>
    </row>
    <row r="330" spans="1:18" ht="12" customHeight="1">
      <c r="A330" s="575"/>
      <c r="B330" s="578"/>
      <c r="C330" s="563"/>
      <c r="D330" s="91" t="s">
        <v>5</v>
      </c>
      <c r="E330" s="308">
        <v>3473</v>
      </c>
      <c r="F330" s="308">
        <v>3270</v>
      </c>
      <c r="G330" s="308">
        <v>3473.54455445544</v>
      </c>
      <c r="H330" s="327">
        <v>3157.52173913043</v>
      </c>
      <c r="I330" s="316">
        <v>3600.3554006968602</v>
      </c>
      <c r="J330" s="316">
        <v>3629.2681388012602</v>
      </c>
      <c r="K330" s="316">
        <v>3466.3850000000002</v>
      </c>
      <c r="L330" s="308">
        <v>3587.7792792792802</v>
      </c>
      <c r="M330" s="308">
        <v>3643.68644067797</v>
      </c>
      <c r="N330" s="308">
        <v>3450</v>
      </c>
      <c r="O330" s="94"/>
      <c r="P330" s="51">
        <f>IF(SUM(E329:O329)=0,0,SUMPRODUCT(E330:O330,E329:O329)/SUM(E329:O329))</f>
        <v>3482.9374786027379</v>
      </c>
      <c r="Q330" s="58"/>
      <c r="R330" s="59"/>
    </row>
    <row r="331" spans="1:18" ht="12" hidden="1" customHeight="1">
      <c r="A331" s="575"/>
      <c r="B331" s="571">
        <v>6</v>
      </c>
      <c r="C331" s="562" t="s">
        <v>237</v>
      </c>
      <c r="D331" s="96" t="s">
        <v>3</v>
      </c>
      <c r="E331" s="314"/>
      <c r="F331" s="314"/>
      <c r="G331" s="314"/>
      <c r="H331" s="328"/>
      <c r="I331" s="314"/>
      <c r="J331" s="314"/>
      <c r="K331" s="314"/>
      <c r="L331" s="311"/>
      <c r="M331" s="311"/>
      <c r="N331" s="311"/>
      <c r="O331" s="97"/>
      <c r="P331" s="98">
        <f>IF(SUM(E332:O332)=0,0,SUMPRODUCT(E331:O331,E332:O332)/SUM(E332:O332))</f>
        <v>0</v>
      </c>
      <c r="Q331" s="58"/>
      <c r="R331" s="59"/>
    </row>
    <row r="332" spans="1:18" ht="12" hidden="1" customHeight="1">
      <c r="A332" s="575"/>
      <c r="B332" s="571"/>
      <c r="C332" s="563"/>
      <c r="D332" s="91" t="s">
        <v>5</v>
      </c>
      <c r="E332" s="316"/>
      <c r="F332" s="316"/>
      <c r="G332" s="316"/>
      <c r="H332" s="327"/>
      <c r="I332" s="316"/>
      <c r="J332" s="316"/>
      <c r="K332" s="316"/>
      <c r="L332" s="308"/>
      <c r="M332" s="308"/>
      <c r="N332" s="308"/>
      <c r="O332" s="94"/>
      <c r="P332" s="51">
        <f>IF(SUM(E331:O331)=0,0,SUMPRODUCT(E332:O332,E331:O331)/SUM(E331:O331))</f>
        <v>0</v>
      </c>
      <c r="Q332" s="58"/>
      <c r="R332" s="59"/>
    </row>
    <row r="333" spans="1:18" ht="12" hidden="1" customHeight="1">
      <c r="A333" s="575"/>
      <c r="B333" s="571">
        <v>7</v>
      </c>
      <c r="C333" s="562" t="s">
        <v>250</v>
      </c>
      <c r="D333" s="96" t="s">
        <v>3</v>
      </c>
      <c r="E333" s="311"/>
      <c r="F333" s="311"/>
      <c r="G333" s="311"/>
      <c r="H333" s="328"/>
      <c r="I333" s="314"/>
      <c r="J333" s="314"/>
      <c r="K333" s="314"/>
      <c r="L333" s="311"/>
      <c r="M333" s="311"/>
      <c r="N333" s="311"/>
      <c r="O333" s="97"/>
      <c r="P333" s="98">
        <f>IF(SUM(E334:O334)=0,0,SUMPRODUCT(E333:O333,E334:O334)/SUM(E334:O334))</f>
        <v>0</v>
      </c>
      <c r="Q333" s="58"/>
      <c r="R333" s="59"/>
    </row>
    <row r="334" spans="1:18" ht="12" hidden="1" customHeight="1">
      <c r="A334" s="575"/>
      <c r="B334" s="571"/>
      <c r="C334" s="563"/>
      <c r="D334" s="91" t="s">
        <v>5</v>
      </c>
      <c r="E334" s="308"/>
      <c r="F334" s="308"/>
      <c r="G334" s="308"/>
      <c r="H334" s="327"/>
      <c r="I334" s="316"/>
      <c r="J334" s="316"/>
      <c r="K334" s="316"/>
      <c r="L334" s="308"/>
      <c r="M334" s="308"/>
      <c r="N334" s="308"/>
      <c r="O334" s="94"/>
      <c r="P334" s="51">
        <f>IF(SUM(E333:O333)=0,0,SUMPRODUCT(E334:O334,E333:O333)/SUM(E333:O333))</f>
        <v>0</v>
      </c>
      <c r="Q334" s="58"/>
      <c r="R334" s="59"/>
    </row>
    <row r="335" spans="1:18" ht="12" hidden="1" customHeight="1">
      <c r="A335" s="575"/>
      <c r="B335" s="571"/>
      <c r="C335" s="562" t="s">
        <v>121</v>
      </c>
      <c r="D335" s="96" t="s">
        <v>3</v>
      </c>
      <c r="E335" s="311"/>
      <c r="F335" s="311"/>
      <c r="G335" s="311"/>
      <c r="H335" s="328"/>
      <c r="I335" s="314"/>
      <c r="J335" s="314"/>
      <c r="K335" s="314"/>
      <c r="L335" s="88"/>
      <c r="M335" s="88"/>
      <c r="N335" s="88"/>
      <c r="O335" s="97"/>
      <c r="P335" s="98">
        <f>IF(SUM(E336:O336)=0,0,SUMPRODUCT(E335:O335,E336:O336)/SUM(E336:O336))</f>
        <v>0</v>
      </c>
      <c r="Q335" s="58"/>
      <c r="R335" s="59"/>
    </row>
    <row r="336" spans="1:18" ht="12" hidden="1" customHeight="1">
      <c r="A336" s="576"/>
      <c r="B336" s="571"/>
      <c r="C336" s="563"/>
      <c r="D336" s="91" t="s">
        <v>5</v>
      </c>
      <c r="E336" s="308"/>
      <c r="F336" s="308"/>
      <c r="G336" s="308"/>
      <c r="H336" s="327"/>
      <c r="I336" s="316"/>
      <c r="J336" s="316"/>
      <c r="K336" s="316"/>
      <c r="L336" s="93"/>
      <c r="M336" s="93"/>
      <c r="N336" s="93"/>
      <c r="O336" s="94"/>
      <c r="P336" s="51">
        <f>IF(SUM(E335:O335)=0,0,SUMPRODUCT(E336:O336,E335:O335)/SUM(E335:O335))</f>
        <v>0</v>
      </c>
      <c r="Q336" s="58"/>
      <c r="R336" s="59"/>
    </row>
    <row r="337" spans="1:18" ht="12" customHeight="1">
      <c r="A337" s="564" t="s">
        <v>6</v>
      </c>
      <c r="B337" s="565"/>
      <c r="C337" s="566"/>
      <c r="D337" s="80" t="s">
        <v>3</v>
      </c>
      <c r="E337" s="102">
        <f>E321+E323+E325+E329+E327+E331+E335+E333</f>
        <v>35780.94</v>
      </c>
      <c r="F337" s="102">
        <f t="shared" ref="F337:N337" si="30">F321+F323+F325+F329+F327+F331+F335+F333</f>
        <v>33245.81</v>
      </c>
      <c r="G337" s="102">
        <f t="shared" si="30"/>
        <v>36068.520000000004</v>
      </c>
      <c r="H337" s="102">
        <f t="shared" si="30"/>
        <v>34912.47</v>
      </c>
      <c r="I337" s="102">
        <f t="shared" si="30"/>
        <v>30310.22</v>
      </c>
      <c r="J337" s="102">
        <f t="shared" si="30"/>
        <v>19039.330000000002</v>
      </c>
      <c r="K337" s="102">
        <f t="shared" si="30"/>
        <v>0</v>
      </c>
      <c r="L337" s="102">
        <f t="shared" si="30"/>
        <v>20032.699999999997</v>
      </c>
      <c r="M337" s="102">
        <f t="shared" si="30"/>
        <v>15491.07</v>
      </c>
      <c r="N337" s="102">
        <f t="shared" si="30"/>
        <v>18071.760000000002</v>
      </c>
      <c r="O337" s="104">
        <f t="shared" ref="O337" si="31">O321+O323+O325+O329+O327+O331+O335</f>
        <v>0</v>
      </c>
      <c r="P337" s="104">
        <f>IF(SUM(E338:O338)=0,0,SUMPRODUCT(E337:O337,E338:O338)/SUM(E338:O338))</f>
        <v>26904.869581644551</v>
      </c>
      <c r="Q337" s="58"/>
      <c r="R337" s="59"/>
    </row>
    <row r="338" spans="1:18" ht="12" customHeight="1">
      <c r="A338" s="567" t="s">
        <v>1</v>
      </c>
      <c r="B338" s="568"/>
      <c r="C338" s="569"/>
      <c r="D338" s="105" t="s">
        <v>5</v>
      </c>
      <c r="E338" s="106">
        <f>IF(E337=0,0,(E321*E322+E323*E324+E325*E326+E327*E328+E329*E330+E331*E332+E335*E336+E333*E334)/E337)</f>
        <v>3925.076073361347</v>
      </c>
      <c r="F338" s="106">
        <f t="shared" ref="F338:N338" si="32">IF(F337=0,0,(F321*F322+F323*F324+F325*F326+F327*F328+F329*F330+F331*F332+F335*F336+F333*F334)/F337)</f>
        <v>3910.8030223959049</v>
      </c>
      <c r="G338" s="106">
        <f t="shared" si="32"/>
        <v>3821.6264151193072</v>
      </c>
      <c r="H338" s="106">
        <f t="shared" si="32"/>
        <v>4593.9680299559286</v>
      </c>
      <c r="I338" s="106">
        <f t="shared" si="32"/>
        <v>4401.892856035458</v>
      </c>
      <c r="J338" s="106">
        <f t="shared" si="32"/>
        <v>4115.9883983686877</v>
      </c>
      <c r="K338" s="106">
        <f t="shared" si="32"/>
        <v>0</v>
      </c>
      <c r="L338" s="106">
        <f t="shared" si="32"/>
        <v>4339.0547146144163</v>
      </c>
      <c r="M338" s="106">
        <f t="shared" si="32"/>
        <v>4332.9561562093504</v>
      </c>
      <c r="N338" s="106">
        <f t="shared" si="32"/>
        <v>3938.0734610242712</v>
      </c>
      <c r="O338" s="101">
        <f t="shared" ref="O338" si="33">IF(O337=0,0,(O321*O322+O323*O324+O325*O326+O327*O328+O329*O330+O331*O332+O335*O336)/O337)</f>
        <v>0</v>
      </c>
      <c r="P338" s="85">
        <f>IF(SUM(E337:O337)=0,0,SUMPRODUCT(E338:O338,E337:O337)/SUM(E337:O337))</f>
        <v>4139.4412904910287</v>
      </c>
      <c r="Q338" s="58"/>
      <c r="R338" s="59"/>
    </row>
    <row r="339" spans="1:18" ht="12" customHeight="1">
      <c r="A339" s="574" t="s">
        <v>113</v>
      </c>
      <c r="B339" s="577">
        <v>1</v>
      </c>
      <c r="C339" s="562" t="s">
        <v>81</v>
      </c>
      <c r="D339" s="86" t="s">
        <v>3</v>
      </c>
      <c r="E339" s="311">
        <v>5756.08</v>
      </c>
      <c r="F339" s="306">
        <v>4647.25</v>
      </c>
      <c r="G339" s="333">
        <v>5991.88</v>
      </c>
      <c r="H339" s="326">
        <v>4932.25</v>
      </c>
      <c r="I339" s="326">
        <v>4647.63</v>
      </c>
      <c r="J339" s="326">
        <v>1972.17</v>
      </c>
      <c r="K339" s="311">
        <v>0</v>
      </c>
      <c r="L339" s="311">
        <v>3273.54</v>
      </c>
      <c r="M339" s="306">
        <v>2612.63</v>
      </c>
      <c r="N339" s="333">
        <v>3052.08</v>
      </c>
      <c r="O339" s="89"/>
      <c r="P339" s="90">
        <f>IF(SUM(E340:O340)=0,0,SUMPRODUCT(E339:O339,E340:O340)/SUM(E340:O340))</f>
        <v>3742.3371578028764</v>
      </c>
      <c r="Q339" s="58"/>
      <c r="R339" s="59"/>
    </row>
    <row r="340" spans="1:18" ht="12" customHeight="1">
      <c r="A340" s="575"/>
      <c r="B340" s="578"/>
      <c r="C340" s="563"/>
      <c r="D340" s="91" t="s">
        <v>5</v>
      </c>
      <c r="E340" s="308">
        <v>5252</v>
      </c>
      <c r="F340" s="308">
        <v>4824</v>
      </c>
      <c r="G340" s="309">
        <v>5224</v>
      </c>
      <c r="H340" s="309">
        <v>5335</v>
      </c>
      <c r="I340" s="308">
        <v>5047.0645161290304</v>
      </c>
      <c r="J340" s="308">
        <v>4340</v>
      </c>
      <c r="K340" s="308">
        <v>4899.3833333333296</v>
      </c>
      <c r="L340" s="308">
        <v>4999.3333333333303</v>
      </c>
      <c r="M340" s="308">
        <v>5097.5306122449001</v>
      </c>
      <c r="N340" s="309">
        <v>5056.5</v>
      </c>
      <c r="O340" s="94"/>
      <c r="P340" s="95">
        <f>IF(SUM(E339:O339)=0,0,SUMPRODUCT(E340:O340,E339:O339)/SUM(E339:O339))</f>
        <v>5080.4998724584839</v>
      </c>
      <c r="Q340" s="58"/>
      <c r="R340" s="59"/>
    </row>
    <row r="341" spans="1:18" ht="12" customHeight="1">
      <c r="A341" s="575"/>
      <c r="B341" s="579">
        <v>2</v>
      </c>
      <c r="C341" s="562" t="s">
        <v>252</v>
      </c>
      <c r="D341" s="96" t="s">
        <v>3</v>
      </c>
      <c r="E341" s="311"/>
      <c r="F341" s="311"/>
      <c r="G341" s="328"/>
      <c r="H341" s="314"/>
      <c r="I341" s="314">
        <v>13118.67</v>
      </c>
      <c r="J341" s="314">
        <v>7197.42</v>
      </c>
      <c r="K341" s="311">
        <v>0</v>
      </c>
      <c r="L341" s="311">
        <v>8218.0400000000009</v>
      </c>
      <c r="M341" s="311">
        <v>7652.75</v>
      </c>
      <c r="N341" s="328">
        <v>3004.83</v>
      </c>
      <c r="O341" s="97"/>
      <c r="P341" s="98">
        <f>IF(SUM(E342:O342)=0,0,SUMPRODUCT(E341:O341,E342:O342)/SUM(E342:O342))</f>
        <v>6512.6753359245067</v>
      </c>
      <c r="Q341" s="58"/>
      <c r="R341" s="59"/>
    </row>
    <row r="342" spans="1:18" ht="12" customHeight="1">
      <c r="A342" s="575"/>
      <c r="B342" s="578"/>
      <c r="C342" s="563"/>
      <c r="D342" s="91" t="s">
        <v>5</v>
      </c>
      <c r="E342" s="308"/>
      <c r="F342" s="308"/>
      <c r="G342" s="309"/>
      <c r="H342" s="309"/>
      <c r="I342" s="308">
        <v>5680.9831932773104</v>
      </c>
      <c r="J342" s="308">
        <v>5851</v>
      </c>
      <c r="K342" s="308">
        <v>5802.89099526067</v>
      </c>
      <c r="L342" s="308">
        <v>5788.04191616766</v>
      </c>
      <c r="M342" s="308">
        <v>5735.0943396226403</v>
      </c>
      <c r="N342" s="309">
        <v>5744.7796610169498</v>
      </c>
      <c r="O342" s="94"/>
      <c r="P342" s="51">
        <f>IF(SUM(E341:O341)=0,0,SUMPRODUCT(E342:O342,E341:O341)/SUM(E341:O341))</f>
        <v>5750.1124006391756</v>
      </c>
      <c r="Q342" s="58"/>
      <c r="R342" s="59"/>
    </row>
    <row r="343" spans="1:18" ht="12" customHeight="1">
      <c r="A343" s="575"/>
      <c r="B343" s="579">
        <v>3</v>
      </c>
      <c r="C343" s="562" t="s">
        <v>253</v>
      </c>
      <c r="D343" s="96" t="s">
        <v>3</v>
      </c>
      <c r="E343" s="311">
        <v>12035.75</v>
      </c>
      <c r="F343" s="311">
        <v>11950.67</v>
      </c>
      <c r="G343" s="328">
        <v>12815</v>
      </c>
      <c r="H343" s="314">
        <v>12413.83</v>
      </c>
      <c r="I343" s="314">
        <v>11476.96</v>
      </c>
      <c r="J343" s="314">
        <v>4419.71</v>
      </c>
      <c r="K343" s="311">
        <v>0</v>
      </c>
      <c r="L343" s="311">
        <v>8492.4599999999991</v>
      </c>
      <c r="M343" s="311">
        <v>6425.08</v>
      </c>
      <c r="N343" s="328">
        <v>2063.71</v>
      </c>
      <c r="O343" s="97"/>
      <c r="P343" s="98">
        <f>IF(SUM(E344:O344)=0,0,SUMPRODUCT(E343:O343,E344:O344)/SUM(E344:O344))</f>
        <v>8197.6161526747601</v>
      </c>
      <c r="Q343" s="58"/>
      <c r="R343" s="59"/>
    </row>
    <row r="344" spans="1:18" ht="12" customHeight="1">
      <c r="A344" s="575"/>
      <c r="B344" s="578"/>
      <c r="C344" s="563"/>
      <c r="D344" s="91" t="s">
        <v>5</v>
      </c>
      <c r="E344" s="308">
        <v>5602</v>
      </c>
      <c r="F344" s="308">
        <v>5656</v>
      </c>
      <c r="G344" s="308">
        <v>5675</v>
      </c>
      <c r="H344" s="308">
        <v>5513.4484126984098</v>
      </c>
      <c r="I344" s="308">
        <v>5586.8326359832599</v>
      </c>
      <c r="J344" s="308">
        <v>5932</v>
      </c>
      <c r="K344" s="308">
        <v>5620.0828402366897</v>
      </c>
      <c r="L344" s="308">
        <v>5607.9333333333298</v>
      </c>
      <c r="M344" s="308">
        <v>5528.7222222222199</v>
      </c>
      <c r="N344" s="308">
        <v>5521.9230769230799</v>
      </c>
      <c r="O344" s="94"/>
      <c r="P344" s="51">
        <f>IF(SUM(E343:O343)=0,0,SUMPRODUCT(E344:O344,E343:O343)/SUM(E343:O343))</f>
        <v>5616.377729152312</v>
      </c>
      <c r="Q344" s="58"/>
      <c r="R344" s="59"/>
    </row>
    <row r="345" spans="1:18" ht="12" hidden="1" customHeight="1">
      <c r="A345" s="575"/>
      <c r="B345" s="579">
        <v>4</v>
      </c>
      <c r="C345" s="562"/>
      <c r="D345" s="96" t="s">
        <v>3</v>
      </c>
      <c r="E345" s="311"/>
      <c r="F345" s="311"/>
      <c r="G345" s="328"/>
      <c r="H345" s="314"/>
      <c r="I345" s="314"/>
      <c r="J345" s="314"/>
      <c r="K345" s="311"/>
      <c r="L345" s="311"/>
      <c r="M345" s="311"/>
      <c r="N345" s="328"/>
      <c r="O345" s="97"/>
      <c r="P345" s="98">
        <f>IF(SUM(E346:O346)=0,0,SUMPRODUCT(E345:O345,E346:O346)/SUM(E346:O346))</f>
        <v>0</v>
      </c>
      <c r="Q345" s="58"/>
      <c r="R345" s="59"/>
    </row>
    <row r="346" spans="1:18" ht="12" hidden="1" customHeight="1">
      <c r="A346" s="575"/>
      <c r="B346" s="578"/>
      <c r="C346" s="563"/>
      <c r="D346" s="91" t="s">
        <v>5</v>
      </c>
      <c r="E346" s="308"/>
      <c r="F346" s="308"/>
      <c r="G346" s="309"/>
      <c r="H346" s="309"/>
      <c r="I346" s="308"/>
      <c r="J346" s="308"/>
      <c r="K346" s="308"/>
      <c r="L346" s="308"/>
      <c r="M346" s="308"/>
      <c r="N346" s="309"/>
      <c r="O346" s="94"/>
      <c r="P346" s="51">
        <f>IF(SUM(E345:O345)=0,0,SUMPRODUCT(E346:O346,E345:O345)/SUM(E345:O345))</f>
        <v>0</v>
      </c>
      <c r="Q346" s="58"/>
      <c r="R346" s="59"/>
    </row>
    <row r="347" spans="1:18" ht="12" hidden="1" customHeight="1">
      <c r="A347" s="575"/>
      <c r="B347" s="579">
        <v>5</v>
      </c>
      <c r="C347" s="562"/>
      <c r="D347" s="96" t="s">
        <v>3</v>
      </c>
      <c r="E347" s="314"/>
      <c r="F347" s="314"/>
      <c r="G347" s="314"/>
      <c r="H347" s="311"/>
      <c r="I347" s="311"/>
      <c r="J347" s="311"/>
      <c r="K347" s="328"/>
      <c r="L347" s="314"/>
      <c r="M347" s="314"/>
      <c r="N347" s="314"/>
      <c r="O347" s="97"/>
      <c r="P347" s="98">
        <f>IF(SUM(E348:O348)=0,0,SUMPRODUCT(E347:O347,E348:O348)/SUM(E348:O348))</f>
        <v>0</v>
      </c>
      <c r="Q347" s="58"/>
      <c r="R347" s="59"/>
    </row>
    <row r="348" spans="1:18" ht="12" hidden="1" customHeight="1">
      <c r="A348" s="575"/>
      <c r="B348" s="578"/>
      <c r="C348" s="563"/>
      <c r="D348" s="91" t="s">
        <v>5</v>
      </c>
      <c r="E348" s="316"/>
      <c r="F348" s="316"/>
      <c r="G348" s="316"/>
      <c r="H348" s="308"/>
      <c r="I348" s="308"/>
      <c r="J348" s="308"/>
      <c r="K348" s="327"/>
      <c r="L348" s="316"/>
      <c r="M348" s="316"/>
      <c r="N348" s="316"/>
      <c r="O348" s="94"/>
      <c r="P348" s="51">
        <f>IF(SUM(E347:O347)=0,0,SUMPRODUCT(E348:O348,E347:O347)/SUM(E347:O347))</f>
        <v>0</v>
      </c>
      <c r="Q348" s="58"/>
      <c r="R348" s="59"/>
    </row>
    <row r="349" spans="1:18" ht="12" hidden="1" customHeight="1">
      <c r="A349" s="575"/>
      <c r="B349" s="579">
        <v>6</v>
      </c>
      <c r="C349" s="562"/>
      <c r="D349" s="96" t="s">
        <v>3</v>
      </c>
      <c r="E349" s="316"/>
      <c r="F349" s="316"/>
      <c r="G349" s="316"/>
      <c r="H349" s="308"/>
      <c r="I349" s="308"/>
      <c r="J349" s="308"/>
      <c r="K349" s="327"/>
      <c r="L349" s="316"/>
      <c r="M349" s="316"/>
      <c r="N349" s="314"/>
      <c r="O349" s="94"/>
      <c r="P349" s="51"/>
      <c r="Q349" s="58"/>
      <c r="R349" s="59"/>
    </row>
    <row r="350" spans="1:18" ht="12" hidden="1" customHeight="1">
      <c r="A350" s="575"/>
      <c r="B350" s="578"/>
      <c r="C350" s="563"/>
      <c r="D350" s="91" t="s">
        <v>5</v>
      </c>
      <c r="E350" s="316"/>
      <c r="F350" s="316"/>
      <c r="G350" s="316"/>
      <c r="H350" s="308"/>
      <c r="I350" s="308"/>
      <c r="J350" s="308"/>
      <c r="K350" s="327"/>
      <c r="L350" s="316"/>
      <c r="M350" s="316"/>
      <c r="N350" s="308"/>
      <c r="O350" s="94"/>
      <c r="P350" s="51"/>
      <c r="Q350" s="58"/>
      <c r="R350" s="59"/>
    </row>
    <row r="351" spans="1:18" ht="12" hidden="1" customHeight="1">
      <c r="A351" s="575"/>
      <c r="B351" s="572">
        <v>7</v>
      </c>
      <c r="C351" s="562"/>
      <c r="D351" s="96"/>
      <c r="E351" s="314"/>
      <c r="F351" s="314"/>
      <c r="G351" s="314"/>
      <c r="H351" s="311"/>
      <c r="I351" s="311"/>
      <c r="J351" s="311"/>
      <c r="K351" s="328"/>
      <c r="L351" s="314"/>
      <c r="M351" s="314"/>
      <c r="N351" s="314"/>
      <c r="O351" s="97"/>
      <c r="P351" s="98">
        <f>IF(SUM(E352:O352)=0,0,SUMPRODUCT(E351:O351,E352:O352)/SUM(E352:O352))</f>
        <v>0</v>
      </c>
      <c r="Q351" s="58"/>
      <c r="R351" s="59"/>
    </row>
    <row r="352" spans="1:18" ht="12" hidden="1" customHeight="1">
      <c r="A352" s="575"/>
      <c r="B352" s="602"/>
      <c r="C352" s="563"/>
      <c r="D352" s="91"/>
      <c r="E352" s="316"/>
      <c r="F352" s="316"/>
      <c r="G352" s="316"/>
      <c r="H352" s="308"/>
      <c r="I352" s="308"/>
      <c r="J352" s="308"/>
      <c r="K352" s="327"/>
      <c r="L352" s="316"/>
      <c r="M352" s="316"/>
      <c r="N352" s="316"/>
      <c r="O352" s="94"/>
      <c r="P352" s="51">
        <f>IF(SUM(E351:O351)=0,0,SUMPRODUCT(E352:O352,E351:O351)/SUM(E351:O351))</f>
        <v>0</v>
      </c>
      <c r="Q352" s="58"/>
      <c r="R352" s="59"/>
    </row>
    <row r="353" spans="1:18" ht="12" hidden="1" customHeight="1">
      <c r="A353" s="575"/>
      <c r="B353" s="572">
        <v>8</v>
      </c>
      <c r="C353" s="562"/>
      <c r="D353" s="96"/>
      <c r="E353" s="314"/>
      <c r="F353" s="314"/>
      <c r="G353" s="314"/>
      <c r="H353" s="88"/>
      <c r="I353" s="88"/>
      <c r="J353" s="88"/>
      <c r="K353" s="88"/>
      <c r="L353" s="88"/>
      <c r="M353" s="88"/>
      <c r="N353" s="314"/>
      <c r="O353" s="97"/>
      <c r="P353" s="98">
        <f>IF(SUM(E354:O354)=0,0,SUMPRODUCT(E353:O353,E354:O354)/SUM(E354:O354))</f>
        <v>0</v>
      </c>
      <c r="Q353" s="58"/>
      <c r="R353" s="59"/>
    </row>
    <row r="354" spans="1:18" ht="12" hidden="1" customHeight="1">
      <c r="A354" s="576"/>
      <c r="B354" s="573"/>
      <c r="C354" s="563"/>
      <c r="D354" s="91"/>
      <c r="E354" s="316"/>
      <c r="F354" s="316"/>
      <c r="G354" s="316"/>
      <c r="H354" s="93"/>
      <c r="I354" s="93"/>
      <c r="J354" s="93"/>
      <c r="K354" s="93"/>
      <c r="L354" s="93"/>
      <c r="M354" s="93"/>
      <c r="N354" s="308"/>
      <c r="O354" s="94"/>
      <c r="P354" s="51">
        <f>IF(SUM(E353:O353)=0,0,SUMPRODUCT(E354:O354,E353:O353)/SUM(E353:O353))</f>
        <v>0</v>
      </c>
      <c r="Q354" s="58"/>
      <c r="R354" s="59"/>
    </row>
    <row r="355" spans="1:18" ht="12" customHeight="1">
      <c r="A355" s="564" t="s">
        <v>6</v>
      </c>
      <c r="B355" s="565"/>
      <c r="C355" s="566"/>
      <c r="D355" s="80" t="s">
        <v>3</v>
      </c>
      <c r="E355" s="373">
        <f>E339+E341+E343+E345+E347+E351+E353+E349</f>
        <v>17791.830000000002</v>
      </c>
      <c r="F355" s="373">
        <f t="shared" ref="F355:N355" si="34">F339+F341+F343+F345+F347+F351+F353+F349</f>
        <v>16597.919999999998</v>
      </c>
      <c r="G355" s="373">
        <f t="shared" si="34"/>
        <v>18806.88</v>
      </c>
      <c r="H355" s="373">
        <f t="shared" si="34"/>
        <v>17346.080000000002</v>
      </c>
      <c r="I355" s="373">
        <f t="shared" si="34"/>
        <v>29243.26</v>
      </c>
      <c r="J355" s="373">
        <f t="shared" si="34"/>
        <v>13589.3</v>
      </c>
      <c r="K355" s="373">
        <f t="shared" si="34"/>
        <v>0</v>
      </c>
      <c r="L355" s="373">
        <f t="shared" si="34"/>
        <v>19984.04</v>
      </c>
      <c r="M355" s="373">
        <f t="shared" si="34"/>
        <v>16690.46</v>
      </c>
      <c r="N355" s="373">
        <f t="shared" si="34"/>
        <v>8120.62</v>
      </c>
      <c r="O355" s="104">
        <f>O339+O341+O343+O347+O345+O351+O353</f>
        <v>0</v>
      </c>
      <c r="P355" s="104">
        <f>IF(SUM(E356:O356)=0,0,SUMPRODUCT(E355:O355,E356:O356)/SUM(E356:O356))</f>
        <v>17590.810355013811</v>
      </c>
      <c r="Q355" s="58"/>
      <c r="R355" s="59"/>
    </row>
    <row r="356" spans="1:18" ht="12" customHeight="1">
      <c r="A356" s="567" t="s">
        <v>1</v>
      </c>
      <c r="B356" s="568"/>
      <c r="C356" s="569"/>
      <c r="D356" s="105" t="s">
        <v>5</v>
      </c>
      <c r="E356" s="106">
        <f>IF(E355=0,0,(E339*E340+E341*E342+E343*E344+E345*E346+E347*E348+E351*E352+E353*E354+E349*E350)/E355)</f>
        <v>5488.766678863275</v>
      </c>
      <c r="F356" s="107">
        <f t="shared" ref="F356:N356" si="35">IF(F355=0,0,(F339*F340+F341*F342+F343*F344+F345*F346+F347*F348+F351*F352+F353*F354+F349*F350)/F355)</f>
        <v>5423.0484012454572</v>
      </c>
      <c r="G356" s="107">
        <f t="shared" si="35"/>
        <v>5531.3112073879347</v>
      </c>
      <c r="H356" s="107">
        <f t="shared" si="35"/>
        <v>5462.7077160377385</v>
      </c>
      <c r="I356" s="107">
        <f t="shared" si="35"/>
        <v>5543.2837151235008</v>
      </c>
      <c r="J356" s="107">
        <f t="shared" si="35"/>
        <v>5658.0575850117375</v>
      </c>
      <c r="K356" s="107">
        <f t="shared" si="35"/>
        <v>0</v>
      </c>
      <c r="L356" s="107">
        <f t="shared" si="35"/>
        <v>5582.3060374550105</v>
      </c>
      <c r="M356" s="107">
        <f t="shared" si="35"/>
        <v>5555.8497001623737</v>
      </c>
      <c r="N356" s="107">
        <f t="shared" si="35"/>
        <v>5429.4594085045837</v>
      </c>
      <c r="O356" s="101">
        <f>IF(O355=0,0,(O339*O340+O341*O342+O343*O344+O345*O346+O347*O348+O351*O352+O353*O354)/O355)</f>
        <v>0</v>
      </c>
      <c r="P356" s="85">
        <f>IF(SUM(E355:O355)=0,0,SUMPRODUCT(E356:O356,E355:O355)/SUM(E355:O355))</f>
        <v>5524.5474088249739</v>
      </c>
      <c r="Q356" s="58"/>
      <c r="R356" s="59"/>
    </row>
    <row r="357" spans="1:18" ht="12" customHeight="1">
      <c r="A357" s="574" t="s">
        <v>218</v>
      </c>
      <c r="B357" s="577">
        <v>1</v>
      </c>
      <c r="C357" s="562" t="s">
        <v>252</v>
      </c>
      <c r="D357" s="86" t="s">
        <v>3</v>
      </c>
      <c r="E357" s="311">
        <v>5293.13</v>
      </c>
      <c r="F357" s="306">
        <v>9975.2099999999991</v>
      </c>
      <c r="G357" s="333">
        <v>13569.5</v>
      </c>
      <c r="H357" s="326">
        <v>9780.0400000000009</v>
      </c>
      <c r="I357" s="326"/>
      <c r="J357" s="326"/>
      <c r="K357" s="311"/>
      <c r="L357" s="311"/>
      <c r="M357" s="306"/>
      <c r="N357" s="333"/>
      <c r="O357" s="89"/>
      <c r="P357" s="90">
        <f>IF(SUM(E358:O358)=0,0,SUMPRODUCT(E357:O357,E358:O358)/SUM(E358:O358))</f>
        <v>9659.4426874393685</v>
      </c>
      <c r="Q357" s="58"/>
      <c r="R357" s="59"/>
    </row>
    <row r="358" spans="1:18" ht="12" customHeight="1">
      <c r="A358" s="575"/>
      <c r="B358" s="578"/>
      <c r="C358" s="563"/>
      <c r="D358" s="91" t="s">
        <v>5</v>
      </c>
      <c r="E358" s="308">
        <v>4900</v>
      </c>
      <c r="F358" s="308">
        <v>4905</v>
      </c>
      <c r="G358" s="309">
        <v>4907</v>
      </c>
      <c r="H358" s="309">
        <v>5468.1340206185596</v>
      </c>
      <c r="I358" s="308"/>
      <c r="J358" s="308"/>
      <c r="K358" s="308"/>
      <c r="L358" s="308"/>
      <c r="M358" s="308"/>
      <c r="N358" s="309"/>
      <c r="O358" s="94"/>
      <c r="P358" s="95">
        <f>IF(SUM(E357:O357)=0,0,SUMPRODUCT(E358:O358,E357:O357)/SUM(E357:O357))</f>
        <v>5047.632029438445</v>
      </c>
      <c r="Q358" s="58"/>
      <c r="R358" s="59"/>
    </row>
    <row r="359" spans="1:18" ht="12" customHeight="1">
      <c r="A359" s="575"/>
      <c r="B359" s="579">
        <v>2</v>
      </c>
      <c r="C359" s="562" t="s">
        <v>110</v>
      </c>
      <c r="D359" s="96" t="s">
        <v>3</v>
      </c>
      <c r="E359" s="311"/>
      <c r="F359" s="311"/>
      <c r="G359" s="328"/>
      <c r="H359" s="314"/>
      <c r="I359" s="314">
        <v>8472.58</v>
      </c>
      <c r="J359" s="314"/>
      <c r="K359" s="311"/>
      <c r="L359" s="311"/>
      <c r="M359" s="311"/>
      <c r="N359" s="328"/>
      <c r="O359" s="97"/>
      <c r="P359" s="98">
        <f>IF(SUM(E360:O360)=0,0,SUMPRODUCT(E359:O359,E360:O360)/SUM(E360:O360))</f>
        <v>8472.58</v>
      </c>
      <c r="Q359" s="58"/>
      <c r="R359" s="59"/>
    </row>
    <row r="360" spans="1:18" ht="12" customHeight="1">
      <c r="A360" s="575"/>
      <c r="B360" s="578"/>
      <c r="C360" s="563"/>
      <c r="D360" s="91" t="s">
        <v>5</v>
      </c>
      <c r="E360" s="308"/>
      <c r="F360" s="308"/>
      <c r="G360" s="309"/>
      <c r="H360" s="309"/>
      <c r="I360" s="308">
        <v>1950.64102564103</v>
      </c>
      <c r="J360" s="308"/>
      <c r="K360" s="308"/>
      <c r="L360" s="308"/>
      <c r="M360" s="308"/>
      <c r="N360" s="309"/>
      <c r="O360" s="94"/>
      <c r="P360" s="51">
        <f>IF(SUM(E359:O359)=0,0,SUMPRODUCT(E360:O360,E359:O359)/SUM(E359:O359))</f>
        <v>1950.64102564103</v>
      </c>
      <c r="Q360" s="58"/>
      <c r="R360" s="59"/>
    </row>
    <row r="361" spans="1:18" ht="12" customHeight="1">
      <c r="A361" s="575"/>
      <c r="B361" s="579">
        <v>3</v>
      </c>
      <c r="C361" s="424" t="s">
        <v>143</v>
      </c>
      <c r="D361" s="96" t="s">
        <v>3</v>
      </c>
      <c r="E361" s="311">
        <v>11488.53</v>
      </c>
      <c r="F361" s="311">
        <v>10625.62</v>
      </c>
      <c r="G361" s="328">
        <v>12444.75</v>
      </c>
      <c r="H361" s="314">
        <v>12188.94</v>
      </c>
      <c r="I361" s="314">
        <v>1458</v>
      </c>
      <c r="J361" s="314">
        <v>4873.5200000000004</v>
      </c>
      <c r="K361" s="311">
        <v>0</v>
      </c>
      <c r="L361" s="311">
        <v>7312.28</v>
      </c>
      <c r="M361" s="311">
        <v>7603.41</v>
      </c>
      <c r="N361" s="328">
        <v>3665.21</v>
      </c>
      <c r="O361" s="97"/>
      <c r="P361" s="98">
        <f>IF(SUM(E362:O362)=0,0,SUMPRODUCT(E361:O361,E362:O362)/SUM(E362:O362))</f>
        <v>7630.6588951536805</v>
      </c>
      <c r="Q361" s="58"/>
      <c r="R361" s="59"/>
    </row>
    <row r="362" spans="1:18" ht="12" customHeight="1">
      <c r="A362" s="575"/>
      <c r="B362" s="578"/>
      <c r="C362" s="425"/>
      <c r="D362" s="91" t="s">
        <v>5</v>
      </c>
      <c r="E362" s="308">
        <v>7008</v>
      </c>
      <c r="F362" s="308">
        <v>7008</v>
      </c>
      <c r="G362" s="308">
        <v>7604</v>
      </c>
      <c r="H362" s="308">
        <v>7359.6305220883496</v>
      </c>
      <c r="I362" s="308">
        <v>6590.9166666666697</v>
      </c>
      <c r="J362" s="308">
        <v>6653.9166666666697</v>
      </c>
      <c r="K362" s="308">
        <v>4946.915</v>
      </c>
      <c r="L362" s="308">
        <v>4948.915</v>
      </c>
      <c r="M362" s="308">
        <v>4942.2345679012296</v>
      </c>
      <c r="N362" s="308">
        <v>4965.5128205128203</v>
      </c>
      <c r="O362" s="94"/>
      <c r="P362" s="51">
        <f>IF(SUM(E361:O361)=0,0,SUMPRODUCT(E362:O362,E361:O361)/SUM(E361:O361))</f>
        <v>6604.9833571108247</v>
      </c>
      <c r="Q362" s="58"/>
      <c r="R362" s="59"/>
    </row>
    <row r="363" spans="1:18" ht="12" customHeight="1">
      <c r="A363" s="575"/>
      <c r="B363" s="579">
        <v>4</v>
      </c>
      <c r="C363" s="424" t="s">
        <v>208</v>
      </c>
      <c r="D363" s="96" t="s">
        <v>3</v>
      </c>
      <c r="E363" s="311">
        <v>16689.88</v>
      </c>
      <c r="F363" s="311">
        <v>15990.87</v>
      </c>
      <c r="G363" s="328">
        <v>18765.8</v>
      </c>
      <c r="H363" s="314">
        <v>18718.54</v>
      </c>
      <c r="I363" s="314">
        <v>18399.5</v>
      </c>
      <c r="J363" s="314">
        <v>12200.25</v>
      </c>
      <c r="K363" s="311">
        <v>0</v>
      </c>
      <c r="L363" s="311">
        <v>2438.25</v>
      </c>
      <c r="M363" s="311">
        <v>4562.79</v>
      </c>
      <c r="N363" s="328">
        <v>12128.89</v>
      </c>
      <c r="O363" s="97"/>
      <c r="P363" s="98">
        <f>IF(SUM(E364:O364)=0,0,SUMPRODUCT(E363:O363,E364:O364)/SUM(E364:O364))</f>
        <v>12225.354541454182</v>
      </c>
      <c r="Q363" s="58"/>
      <c r="R363" s="59"/>
    </row>
    <row r="364" spans="1:18" ht="12" customHeight="1">
      <c r="A364" s="575"/>
      <c r="B364" s="578"/>
      <c r="C364" s="425"/>
      <c r="D364" s="91" t="s">
        <v>5</v>
      </c>
      <c r="E364" s="308">
        <v>4373</v>
      </c>
      <c r="F364" s="308">
        <v>4373</v>
      </c>
      <c r="G364" s="309">
        <v>4211</v>
      </c>
      <c r="H364" s="309">
        <v>4197.58292682927</v>
      </c>
      <c r="I364" s="308">
        <v>3966.5894206549101</v>
      </c>
      <c r="J364" s="308">
        <v>4018.5894206549101</v>
      </c>
      <c r="K364" s="308">
        <v>3898.14040114613</v>
      </c>
      <c r="L364" s="308">
        <v>3899</v>
      </c>
      <c r="M364" s="308">
        <v>3783.2659574468098</v>
      </c>
      <c r="N364" s="309">
        <v>3849.0386740331501</v>
      </c>
      <c r="O364" s="94"/>
      <c r="P364" s="51">
        <f>IF(SUM(E363:O363)=0,0,SUMPRODUCT(E364:O364,E363:O363)/SUM(E363:O363))</f>
        <v>4136.7353772389615</v>
      </c>
      <c r="Q364" s="58"/>
      <c r="R364" s="59"/>
    </row>
    <row r="365" spans="1:18" ht="12" customHeight="1">
      <c r="A365" s="575"/>
      <c r="B365" s="579">
        <v>5</v>
      </c>
      <c r="C365" s="424" t="s">
        <v>215</v>
      </c>
      <c r="D365" s="96" t="s">
        <v>3</v>
      </c>
      <c r="E365" s="314">
        <v>12898.75</v>
      </c>
      <c r="F365" s="314">
        <v>12696.04</v>
      </c>
      <c r="G365" s="314">
        <v>5540.21</v>
      </c>
      <c r="H365" s="311"/>
      <c r="I365" s="311">
        <v>15017.18</v>
      </c>
      <c r="J365" s="311">
        <v>8119.04</v>
      </c>
      <c r="K365" s="328">
        <v>0</v>
      </c>
      <c r="L365" s="314">
        <v>9485.8799999999992</v>
      </c>
      <c r="M365" s="314">
        <v>7591.75</v>
      </c>
      <c r="N365" s="314">
        <v>3916.24</v>
      </c>
      <c r="O365" s="97"/>
      <c r="P365" s="98">
        <f>IF(SUM(E366:O366)=0,0,SUMPRODUCT(E365:O365,E366:O366)/SUM(E366:O366))</f>
        <v>8143.0885174394471</v>
      </c>
      <c r="Q365" s="58"/>
      <c r="R365" s="59"/>
    </row>
    <row r="366" spans="1:18" ht="12" customHeight="1">
      <c r="A366" s="575"/>
      <c r="B366" s="578"/>
      <c r="C366" s="425"/>
      <c r="D366" s="91" t="s">
        <v>5</v>
      </c>
      <c r="E366" s="316">
        <v>4238.5111340000003</v>
      </c>
      <c r="F366" s="316">
        <v>4238.5111340000003</v>
      </c>
      <c r="G366" s="316">
        <v>6134</v>
      </c>
      <c r="H366" s="308"/>
      <c r="I366" s="308">
        <v>4911.8149606299203</v>
      </c>
      <c r="J366" s="308">
        <v>4964.8149606299203</v>
      </c>
      <c r="K366" s="327">
        <v>4807.2755555555595</v>
      </c>
      <c r="L366" s="316">
        <v>4809.2755555555595</v>
      </c>
      <c r="M366" s="316">
        <v>5014.8343558282204</v>
      </c>
      <c r="N366" s="316">
        <v>5129.2077922077897</v>
      </c>
      <c r="O366" s="94"/>
      <c r="P366" s="51">
        <f>IF(SUM(E365:O365)=0,0,SUMPRODUCT(E366:O366,E365:O365)/SUM(E365:O365))</f>
        <v>4787.3108160471875</v>
      </c>
      <c r="Q366" s="58"/>
      <c r="R366" s="59"/>
    </row>
    <row r="367" spans="1:18" ht="12" hidden="1" customHeight="1">
      <c r="A367" s="575"/>
      <c r="B367" s="579">
        <v>6</v>
      </c>
      <c r="C367" s="562"/>
      <c r="D367" s="96" t="s">
        <v>3</v>
      </c>
      <c r="E367" s="316"/>
      <c r="F367" s="316"/>
      <c r="G367" s="316"/>
      <c r="H367" s="308"/>
      <c r="I367" s="308"/>
      <c r="J367" s="308"/>
      <c r="K367" s="327"/>
      <c r="L367" s="316"/>
      <c r="M367" s="316"/>
      <c r="N367" s="314"/>
      <c r="O367" s="94"/>
      <c r="P367" s="51"/>
      <c r="Q367" s="58"/>
      <c r="R367" s="59"/>
    </row>
    <row r="368" spans="1:18" ht="12" hidden="1" customHeight="1">
      <c r="A368" s="575"/>
      <c r="B368" s="578"/>
      <c r="C368" s="563"/>
      <c r="D368" s="91" t="s">
        <v>5</v>
      </c>
      <c r="E368" s="316"/>
      <c r="F368" s="316"/>
      <c r="G368" s="316"/>
      <c r="H368" s="308"/>
      <c r="I368" s="308"/>
      <c r="J368" s="308"/>
      <c r="K368" s="327"/>
      <c r="L368" s="316"/>
      <c r="M368" s="316"/>
      <c r="N368" s="308"/>
      <c r="O368" s="94"/>
      <c r="P368" s="51"/>
      <c r="Q368" s="58"/>
      <c r="R368" s="59"/>
    </row>
    <row r="369" spans="1:18" ht="12" hidden="1" customHeight="1">
      <c r="A369" s="575"/>
      <c r="B369" s="572">
        <v>7</v>
      </c>
      <c r="C369" s="562"/>
      <c r="D369" s="96"/>
      <c r="E369" s="314"/>
      <c r="F369" s="314"/>
      <c r="G369" s="314"/>
      <c r="H369" s="311"/>
      <c r="I369" s="311"/>
      <c r="J369" s="311"/>
      <c r="K369" s="328"/>
      <c r="L369" s="314"/>
      <c r="M369" s="314"/>
      <c r="N369" s="314"/>
      <c r="O369" s="97"/>
      <c r="P369" s="98">
        <f>IF(SUM(E370:O370)=0,0,SUMPRODUCT(E369:O369,E370:O370)/SUM(E370:O370))</f>
        <v>0</v>
      </c>
      <c r="Q369" s="58"/>
      <c r="R369" s="59"/>
    </row>
    <row r="370" spans="1:18" ht="12" hidden="1" customHeight="1">
      <c r="A370" s="575"/>
      <c r="B370" s="602"/>
      <c r="C370" s="563"/>
      <c r="D370" s="91"/>
      <c r="E370" s="316"/>
      <c r="F370" s="316"/>
      <c r="G370" s="316"/>
      <c r="H370" s="308"/>
      <c r="I370" s="308"/>
      <c r="J370" s="308"/>
      <c r="K370" s="327"/>
      <c r="L370" s="316"/>
      <c r="M370" s="316"/>
      <c r="N370" s="316"/>
      <c r="O370" s="94"/>
      <c r="P370" s="51">
        <f>IF(SUM(E369:O369)=0,0,SUMPRODUCT(E370:O370,E369:O369)/SUM(E369:O369))</f>
        <v>0</v>
      </c>
      <c r="Q370" s="58"/>
      <c r="R370" s="59"/>
    </row>
    <row r="371" spans="1:18" ht="12" hidden="1" customHeight="1">
      <c r="A371" s="575"/>
      <c r="B371" s="572">
        <v>8</v>
      </c>
      <c r="C371" s="562"/>
      <c r="D371" s="96"/>
      <c r="E371" s="314"/>
      <c r="F371" s="314"/>
      <c r="G371" s="314"/>
      <c r="H371" s="88"/>
      <c r="I371" s="88"/>
      <c r="J371" s="88"/>
      <c r="K371" s="88"/>
      <c r="L371" s="88"/>
      <c r="M371" s="88"/>
      <c r="N371" s="314"/>
      <c r="O371" s="97"/>
      <c r="P371" s="98">
        <f>IF(SUM(E372:O372)=0,0,SUMPRODUCT(E371:O371,E372:O372)/SUM(E372:O372))</f>
        <v>0</v>
      </c>
      <c r="Q371" s="58"/>
      <c r="R371" s="59"/>
    </row>
    <row r="372" spans="1:18" ht="12" hidden="1" customHeight="1">
      <c r="A372" s="576"/>
      <c r="B372" s="573"/>
      <c r="C372" s="563"/>
      <c r="D372" s="91"/>
      <c r="E372" s="316"/>
      <c r="F372" s="316"/>
      <c r="G372" s="316"/>
      <c r="H372" s="93"/>
      <c r="I372" s="93"/>
      <c r="J372" s="93"/>
      <c r="K372" s="93"/>
      <c r="L372" s="93"/>
      <c r="M372" s="93"/>
      <c r="N372" s="308"/>
      <c r="O372" s="94"/>
      <c r="P372" s="51">
        <f>IF(SUM(E371:O371)=0,0,SUMPRODUCT(E372:O372,E371:O371)/SUM(E371:O371))</f>
        <v>0</v>
      </c>
      <c r="Q372" s="58"/>
      <c r="R372" s="59"/>
    </row>
    <row r="373" spans="1:18" ht="12" customHeight="1">
      <c r="A373" s="564" t="s">
        <v>6</v>
      </c>
      <c r="B373" s="565"/>
      <c r="C373" s="566"/>
      <c r="D373" s="80" t="s">
        <v>3</v>
      </c>
      <c r="E373" s="373">
        <f>E357+E359+E361+E363+E365+E369+E371+E367</f>
        <v>46370.29</v>
      </c>
      <c r="F373" s="373">
        <f t="shared" ref="F373:N373" si="36">F357+F359+F361+F363+F365+F369+F371+F367</f>
        <v>49287.740000000005</v>
      </c>
      <c r="G373" s="373">
        <f t="shared" si="36"/>
        <v>50320.26</v>
      </c>
      <c r="H373" s="373">
        <f t="shared" si="36"/>
        <v>40687.520000000004</v>
      </c>
      <c r="I373" s="373">
        <f t="shared" si="36"/>
        <v>43347.26</v>
      </c>
      <c r="J373" s="373">
        <f t="shared" si="36"/>
        <v>25192.81</v>
      </c>
      <c r="K373" s="373">
        <f t="shared" si="36"/>
        <v>0</v>
      </c>
      <c r="L373" s="373">
        <f t="shared" si="36"/>
        <v>19236.409999999996</v>
      </c>
      <c r="M373" s="373">
        <f t="shared" si="36"/>
        <v>19757.95</v>
      </c>
      <c r="N373" s="373">
        <f t="shared" si="36"/>
        <v>19710.339999999997</v>
      </c>
      <c r="O373" s="104">
        <f>O357+O359+O361+O365+O363+O369+O371</f>
        <v>0</v>
      </c>
      <c r="P373" s="104">
        <f>IF(SUM(E374:O374)=0,0,SUMPRODUCT(E373:O373,E374:O374)/SUM(E374:O374))</f>
        <v>35390.442062202972</v>
      </c>
      <c r="Q373" s="58"/>
      <c r="R373" s="59"/>
    </row>
    <row r="374" spans="1:18" ht="12" customHeight="1">
      <c r="A374" s="567" t="s">
        <v>1</v>
      </c>
      <c r="B374" s="568"/>
      <c r="C374" s="569"/>
      <c r="D374" s="105" t="s">
        <v>5</v>
      </c>
      <c r="E374" s="106">
        <f>IF(E373=0,0,(E357*E358+E359*E360+E361*E362+E363*E364+E365*E366+E369*E370+E371*E372+E367*E368)/E373)</f>
        <v>5048.583823169588</v>
      </c>
      <c r="F374" s="107">
        <f t="shared" ref="F374:N374" si="37">IF(F373=0,0,(F357*F358+F359*F360+F361*F362+F363*F364+F365*F366+F369*F370+F371*F372+F367*F368)/F373)</f>
        <v>5014.0893337310526</v>
      </c>
      <c r="G374" s="107">
        <f t="shared" si="37"/>
        <v>5449.5316089384269</v>
      </c>
      <c r="H374" s="107">
        <f t="shared" si="37"/>
        <v>5450.2532526456425</v>
      </c>
      <c r="I374" s="107">
        <f t="shared" si="37"/>
        <v>3988.2887655837562</v>
      </c>
      <c r="J374" s="107">
        <f t="shared" si="37"/>
        <v>4833.3362888312649</v>
      </c>
      <c r="K374" s="107">
        <f t="shared" si="37"/>
        <v>0</v>
      </c>
      <c r="L374" s="107">
        <f t="shared" si="37"/>
        <v>4746.9772027698191</v>
      </c>
      <c r="M374" s="107">
        <f t="shared" si="37"/>
        <v>4702.4844447305268</v>
      </c>
      <c r="N374" s="107">
        <f t="shared" si="37"/>
        <v>4311.0074535559288</v>
      </c>
      <c r="O374" s="101">
        <f>IF(O373=0,0,(O357*O358+O359*O360+O361*O362+O363*O364+O365*O366+O369*O370+O371*O372)/O373)</f>
        <v>0</v>
      </c>
      <c r="P374" s="85">
        <f>IF(SUM(E373:O373)=0,0,SUMPRODUCT(E374:O374,E373:O373)/SUM(E373:O373))</f>
        <v>4909.2354607384195</v>
      </c>
      <c r="Q374" s="58"/>
      <c r="R374" s="59"/>
    </row>
    <row r="375" spans="1:18" ht="12" hidden="1" customHeight="1">
      <c r="A375" s="355"/>
      <c r="B375" s="356"/>
      <c r="C375" s="356"/>
      <c r="D375" s="167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58"/>
      <c r="Q375" s="58"/>
      <c r="R375" s="59"/>
    </row>
    <row r="376" spans="1:18" ht="12" hidden="1" customHeight="1">
      <c r="A376" s="355"/>
      <c r="B376" s="356"/>
      <c r="C376" s="356"/>
      <c r="D376" s="167"/>
      <c r="E376" s="362"/>
      <c r="F376" s="362"/>
      <c r="G376" s="362"/>
      <c r="H376" s="362"/>
      <c r="I376" s="362"/>
      <c r="J376" s="362"/>
      <c r="K376" s="362"/>
      <c r="L376" s="362"/>
      <c r="M376" s="362"/>
      <c r="N376" s="362"/>
      <c r="O376" s="362"/>
      <c r="P376" s="58"/>
      <c r="Q376" s="58"/>
      <c r="R376" s="59"/>
    </row>
    <row r="377" spans="1:18" ht="12" hidden="1" customHeight="1">
      <c r="A377" s="355"/>
      <c r="B377" s="356"/>
      <c r="C377" s="356"/>
      <c r="D377" s="167"/>
      <c r="E377" s="362"/>
      <c r="F377" s="362"/>
      <c r="G377" s="362"/>
      <c r="H377" s="362"/>
      <c r="I377" s="362"/>
      <c r="J377" s="362"/>
      <c r="K377" s="362"/>
      <c r="L377" s="362"/>
      <c r="M377" s="362"/>
      <c r="N377" s="362"/>
      <c r="O377" s="362"/>
      <c r="P377" s="58"/>
      <c r="Q377" s="58"/>
      <c r="R377" s="59"/>
    </row>
    <row r="378" spans="1:18" ht="12" hidden="1" customHeight="1">
      <c r="A378" s="355"/>
      <c r="B378" s="356"/>
      <c r="C378" s="356"/>
      <c r="D378" s="167"/>
      <c r="E378" s="362"/>
      <c r="F378" s="362"/>
      <c r="G378" s="362"/>
      <c r="H378" s="362"/>
      <c r="I378" s="362"/>
      <c r="J378" s="362"/>
      <c r="K378" s="362"/>
      <c r="L378" s="362"/>
      <c r="M378" s="362"/>
      <c r="N378" s="362"/>
      <c r="O378" s="362"/>
      <c r="P378" s="58"/>
      <c r="Q378" s="58"/>
      <c r="R378" s="59"/>
    </row>
    <row r="379" spans="1:18" ht="12" hidden="1" customHeight="1">
      <c r="A379" s="355"/>
      <c r="B379" s="356"/>
      <c r="C379" s="356"/>
      <c r="D379" s="167"/>
      <c r="E379" s="362"/>
      <c r="F379" s="362"/>
      <c r="G379" s="362"/>
      <c r="H379" s="362"/>
      <c r="I379" s="362"/>
      <c r="J379" s="362"/>
      <c r="K379" s="362"/>
      <c r="L379" s="362"/>
      <c r="M379" s="362"/>
      <c r="N379" s="362"/>
      <c r="O379" s="362"/>
      <c r="P379" s="58"/>
      <c r="Q379" s="58"/>
      <c r="R379" s="59"/>
    </row>
    <row r="380" spans="1:18" ht="12" hidden="1" customHeight="1">
      <c r="A380" s="355"/>
      <c r="B380" s="356"/>
      <c r="C380" s="356"/>
      <c r="D380" s="167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58"/>
      <c r="Q380" s="58"/>
      <c r="R380" s="59"/>
    </row>
    <row r="381" spans="1:18" ht="12" hidden="1" customHeight="1">
      <c r="A381" s="355"/>
      <c r="B381" s="356"/>
      <c r="C381" s="356"/>
      <c r="D381" s="167"/>
      <c r="E381" s="362"/>
      <c r="F381" s="362"/>
      <c r="G381" s="362"/>
      <c r="H381" s="362"/>
      <c r="I381" s="362"/>
      <c r="J381" s="362"/>
      <c r="K381" s="362"/>
      <c r="L381" s="362"/>
      <c r="M381" s="362"/>
      <c r="N381" s="362"/>
      <c r="O381" s="362"/>
      <c r="P381" s="58"/>
      <c r="Q381" s="58"/>
      <c r="R381" s="59"/>
    </row>
    <row r="382" spans="1:18" ht="12" hidden="1" customHeight="1">
      <c r="A382" s="355"/>
      <c r="B382" s="356"/>
      <c r="C382" s="356"/>
      <c r="D382" s="167"/>
      <c r="E382" s="362"/>
      <c r="F382" s="362"/>
      <c r="G382" s="362"/>
      <c r="H382" s="362"/>
      <c r="I382" s="362"/>
      <c r="J382" s="362"/>
      <c r="K382" s="362"/>
      <c r="L382" s="362"/>
      <c r="M382" s="362"/>
      <c r="N382" s="362"/>
      <c r="O382" s="362"/>
      <c r="P382" s="58"/>
      <c r="Q382" s="58"/>
      <c r="R382" s="59"/>
    </row>
    <row r="383" spans="1:18" ht="12" hidden="1" customHeight="1">
      <c r="A383" s="355"/>
      <c r="B383" s="356"/>
      <c r="C383" s="356"/>
      <c r="D383" s="167"/>
      <c r="E383" s="362"/>
      <c r="F383" s="362"/>
      <c r="G383" s="362"/>
      <c r="H383" s="362"/>
      <c r="I383" s="362"/>
      <c r="J383" s="362"/>
      <c r="K383" s="362"/>
      <c r="L383" s="362"/>
      <c r="M383" s="362"/>
      <c r="N383" s="362"/>
      <c r="O383" s="362"/>
      <c r="P383" s="58"/>
      <c r="Q383" s="58"/>
      <c r="R383" s="59"/>
    </row>
    <row r="384" spans="1:18" ht="12" hidden="1" customHeight="1">
      <c r="A384" s="355"/>
      <c r="B384" s="356"/>
      <c r="C384" s="356"/>
      <c r="D384" s="167"/>
      <c r="E384" s="362"/>
      <c r="F384" s="362"/>
      <c r="G384" s="362"/>
      <c r="H384" s="362"/>
      <c r="I384" s="362"/>
      <c r="J384" s="362"/>
      <c r="K384" s="362"/>
      <c r="L384" s="362"/>
      <c r="M384" s="362"/>
      <c r="N384" s="362"/>
      <c r="O384" s="362"/>
      <c r="P384" s="58"/>
      <c r="Q384" s="58"/>
      <c r="R384" s="59"/>
    </row>
    <row r="385" spans="1:29" hidden="1">
      <c r="A385" s="108"/>
      <c r="B385" s="36"/>
      <c r="C385" s="36"/>
      <c r="D385" s="123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124"/>
      <c r="R385" s="124"/>
      <c r="S385" s="3"/>
      <c r="T385" s="3"/>
      <c r="U385" s="3"/>
      <c r="V385" s="3"/>
      <c r="W385" s="3"/>
    </row>
    <row r="386" spans="1:29">
      <c r="A386" s="646" t="s">
        <v>4</v>
      </c>
      <c r="B386" s="637" t="s">
        <v>2</v>
      </c>
      <c r="C386" s="639" t="s">
        <v>0</v>
      </c>
      <c r="D386" s="35" t="s">
        <v>12</v>
      </c>
      <c r="E386" s="621">
        <f>+E193</f>
        <v>2023</v>
      </c>
      <c r="F386" s="622"/>
      <c r="G386" s="622"/>
      <c r="H386" s="622"/>
      <c r="I386" s="622"/>
      <c r="J386" s="622"/>
      <c r="K386" s="622"/>
      <c r="L386" s="622"/>
      <c r="M386" s="622"/>
      <c r="N386" s="622"/>
      <c r="O386" s="623"/>
      <c r="P386" s="620" t="s">
        <v>7</v>
      </c>
      <c r="Q386" s="635" t="s">
        <v>8</v>
      </c>
      <c r="R386" s="636"/>
    </row>
    <row r="387" spans="1:29">
      <c r="A387" s="642"/>
      <c r="B387" s="638"/>
      <c r="C387" s="640"/>
      <c r="D387" s="111" t="s">
        <v>13</v>
      </c>
      <c r="E387" s="112">
        <f>+N194+1</f>
        <v>45037</v>
      </c>
      <c r="F387" s="113">
        <f>+E387+1</f>
        <v>45038</v>
      </c>
      <c r="G387" s="113">
        <f t="shared" ref="G387:L387" si="38">+F387+1</f>
        <v>45039</v>
      </c>
      <c r="H387" s="113">
        <f t="shared" si="38"/>
        <v>45040</v>
      </c>
      <c r="I387" s="113">
        <f t="shared" si="38"/>
        <v>45041</v>
      </c>
      <c r="J387" s="113">
        <f t="shared" si="38"/>
        <v>45042</v>
      </c>
      <c r="K387" s="113">
        <f t="shared" si="38"/>
        <v>45043</v>
      </c>
      <c r="L387" s="113">
        <f t="shared" si="38"/>
        <v>45044</v>
      </c>
      <c r="M387" s="113">
        <f>+L387+1</f>
        <v>45045</v>
      </c>
      <c r="N387" s="113">
        <f>+M387+1</f>
        <v>45046</v>
      </c>
      <c r="O387" s="113">
        <f>+N387+1</f>
        <v>45047</v>
      </c>
      <c r="P387" s="618"/>
      <c r="Q387" s="125" t="s">
        <v>9</v>
      </c>
      <c r="R387" s="114" t="s">
        <v>10</v>
      </c>
    </row>
    <row r="388" spans="1:29">
      <c r="A388" s="596" t="str">
        <f>+A195</f>
        <v>RTS-CD</v>
      </c>
      <c r="B388" s="629">
        <v>1</v>
      </c>
      <c r="C388" s="424" t="s">
        <v>120</v>
      </c>
      <c r="D388" s="115" t="s">
        <v>3</v>
      </c>
      <c r="E388" s="336">
        <v>2090.04</v>
      </c>
      <c r="F388" s="337">
        <v>0</v>
      </c>
      <c r="G388" s="337">
        <v>4804.5</v>
      </c>
      <c r="H388" s="337">
        <v>3987.96</v>
      </c>
      <c r="I388" s="336">
        <v>2780.96</v>
      </c>
      <c r="J388" s="337">
        <v>4519.16</v>
      </c>
      <c r="K388" s="337">
        <v>2291.34</v>
      </c>
      <c r="L388" s="337">
        <v>398.42</v>
      </c>
      <c r="M388" s="190">
        <v>3261.09</v>
      </c>
      <c r="N388" s="43">
        <v>2447.66</v>
      </c>
      <c r="O388" s="44"/>
      <c r="P388" s="45">
        <f>IF(SUM(E389:O389)=0,0,SUMPRODUCT(E388:O388,E389:O389)/SUM(E389:O389))</f>
        <v>2670.8407741101396</v>
      </c>
      <c r="Q388" s="84">
        <f>SUM(E5:N5)+SUM(E195:O195)+SUM(E388:O388)</f>
        <v>98050.200000000012</v>
      </c>
      <c r="R388" s="126">
        <f>IF(Q389=0,0,(SUMPRODUCT(E5:O5,E6:O6)+SUMPRODUCT(E195:O195,E196:O196)+SUMPRODUCT(E388:O388,E389:O389))/(Q389))</f>
        <v>3295.3621128631621</v>
      </c>
    </row>
    <row r="389" spans="1:29">
      <c r="A389" s="597"/>
      <c r="B389" s="571"/>
      <c r="C389" s="425"/>
      <c r="D389" s="70" t="s">
        <v>5</v>
      </c>
      <c r="E389" s="309">
        <v>4742.5454545454504</v>
      </c>
      <c r="F389" s="309">
        <v>4742.5454545454504</v>
      </c>
      <c r="G389" s="308">
        <v>5154.2421052631598</v>
      </c>
      <c r="H389" s="308">
        <v>5075.8072289156598</v>
      </c>
      <c r="I389" s="309">
        <v>5203.0588235294099</v>
      </c>
      <c r="J389" s="309">
        <v>5065.2522522522504</v>
      </c>
      <c r="K389" s="308">
        <v>5344.3846153846198</v>
      </c>
      <c r="L389" s="308">
        <v>5387.8333333333303</v>
      </c>
      <c r="M389" s="187">
        <v>5503.1568627450997</v>
      </c>
      <c r="N389" s="48">
        <v>5258.3076923076896</v>
      </c>
      <c r="O389" s="50"/>
      <c r="P389" s="51">
        <f>IF(SUM(E388:O388)=0,0,SUMPRODUCT(E389:O389,E388:O388)/SUM(E388:O388))</f>
        <v>5172.3620458692867</v>
      </c>
      <c r="Q389" s="127">
        <f>SUM(E6:O6)+SUM(E196:O196)+SUM(E389:O389)</f>
        <v>149558.32442616805</v>
      </c>
      <c r="R389" s="51">
        <f>IF(Q388=0,0,(SUMPRODUCT(E5:O5,E6:O6)+SUMPRODUCT(E195:O195,E196:O196)+SUMPRODUCT(E388:O388,E389:O389))/Q388)</f>
        <v>5026.494958473224</v>
      </c>
    </row>
    <row r="390" spans="1:29">
      <c r="A390" s="597"/>
      <c r="B390" s="571">
        <f>+B388+1</f>
        <v>2</v>
      </c>
      <c r="C390" s="424" t="s">
        <v>213</v>
      </c>
      <c r="D390" s="117" t="s">
        <v>3</v>
      </c>
      <c r="E390" s="328">
        <v>5792.46</v>
      </c>
      <c r="F390" s="314">
        <v>0</v>
      </c>
      <c r="G390" s="314">
        <v>8058.5</v>
      </c>
      <c r="H390" s="314">
        <v>6330.79</v>
      </c>
      <c r="I390" s="311">
        <v>6833.26</v>
      </c>
      <c r="J390" s="311">
        <v>9281.25</v>
      </c>
      <c r="K390" s="311">
        <v>0</v>
      </c>
      <c r="L390" s="328">
        <v>3764.63</v>
      </c>
      <c r="M390" s="314">
        <v>5873.38</v>
      </c>
      <c r="N390" s="314">
        <v>6211.71</v>
      </c>
      <c r="O390" s="56"/>
      <c r="P390" s="57">
        <f>IF(SUM(E391:O391)=0,0,SUMPRODUCT(E390:O390,E391:O391)/SUM(E391:O391))</f>
        <v>5435.9508563605987</v>
      </c>
      <c r="Q390" s="84">
        <f>SUM(E7:N7)+SUM(E197:O197)+SUM(E390:O390)</f>
        <v>186256.40999999997</v>
      </c>
      <c r="R390" s="126">
        <f>IF(Q391=0,0,(SUMPRODUCT(E7:O7,E8:O8)+SUMPRODUCT(E197:O197,E198:O198)+SUMPRODUCT(E390:O390,E391:O391))/(Q391))</f>
        <v>6240.1683982581917</v>
      </c>
    </row>
    <row r="391" spans="1:29">
      <c r="A391" s="597"/>
      <c r="B391" s="571"/>
      <c r="C391" s="425"/>
      <c r="D391" s="70" t="s">
        <v>5</v>
      </c>
      <c r="E391" s="309">
        <v>1957.6576576576599</v>
      </c>
      <c r="F391" s="309">
        <v>1957.6576576576599</v>
      </c>
      <c r="G391" s="308">
        <v>3859</v>
      </c>
      <c r="H391" s="308">
        <v>3921</v>
      </c>
      <c r="I391" s="308">
        <v>3756.5</v>
      </c>
      <c r="J391" s="308">
        <v>3952</v>
      </c>
      <c r="K391" s="308">
        <v>4092</v>
      </c>
      <c r="L391" s="309">
        <v>4124</v>
      </c>
      <c r="M391" s="309">
        <v>4292.4285714285697</v>
      </c>
      <c r="N391" s="308">
        <v>4032.0727272727299</v>
      </c>
      <c r="O391" s="50"/>
      <c r="P391" s="51">
        <f>IF(SUM(E390:O390)=0,0,SUMPRODUCT(E391:O391,E390:O390)/SUM(E390:O390))</f>
        <v>3747.0105783659665</v>
      </c>
      <c r="Q391" s="127">
        <f>SUM(E8:O8)+SUM(E198:O198)+SUM(E391:O391)</f>
        <v>116633.41979801909</v>
      </c>
      <c r="R391" s="51">
        <f>IF(Q390=0,0,(SUMPRODUCT(E7:O7,E8:O8)+SUMPRODUCT(E197:O197,E198:O198)+SUMPRODUCT(E390:O390,E391:O391))/Q390)</f>
        <v>3907.5819210967297</v>
      </c>
    </row>
    <row r="392" spans="1:29">
      <c r="A392" s="597"/>
      <c r="B392" s="571">
        <f>+B390+1</f>
        <v>3</v>
      </c>
      <c r="C392" s="424" t="s">
        <v>238</v>
      </c>
      <c r="D392" s="69" t="s">
        <v>3</v>
      </c>
      <c r="E392" s="328">
        <v>3525.75</v>
      </c>
      <c r="F392" s="314">
        <v>0</v>
      </c>
      <c r="G392" s="314">
        <v>8756.5499999999993</v>
      </c>
      <c r="H392" s="314">
        <v>6861.29</v>
      </c>
      <c r="I392" s="311">
        <v>3836.55</v>
      </c>
      <c r="J392" s="311">
        <v>7670.33</v>
      </c>
      <c r="K392" s="311">
        <v>4648.88</v>
      </c>
      <c r="L392" s="328">
        <v>2457.33</v>
      </c>
      <c r="M392" s="314">
        <v>5709.38</v>
      </c>
      <c r="N392" s="314">
        <v>4351.88</v>
      </c>
      <c r="O392" s="64"/>
      <c r="P392" s="65">
        <f>IF(SUM(E393:O393)=0,0,SUMPRODUCT(E392:O392,E393:O393)/SUM(E393:O393))</f>
        <v>4877.3860112784942</v>
      </c>
      <c r="Q392" s="84">
        <f>SUM(E9:N9)+SUM(E199:O199)+SUM(E392:O392)</f>
        <v>159419.17000000001</v>
      </c>
      <c r="R392" s="126">
        <f>IF(Q393=0,0,(SUMPRODUCT(E9:O9,E10:O10)+SUMPRODUCT(E199:O199,E200:O200)+SUMPRODUCT(E392:O392,E393:O393))/(Q393))</f>
        <v>5031.0718027428429</v>
      </c>
      <c r="S392" s="634"/>
      <c r="T392" s="634"/>
      <c r="U392" s="634"/>
      <c r="V392" s="634"/>
      <c r="W392" s="634"/>
      <c r="X392" s="634"/>
      <c r="Y392" s="634"/>
      <c r="Z392" s="634"/>
      <c r="AA392" s="634"/>
      <c r="AB392" s="634"/>
      <c r="AC392" s="634"/>
    </row>
    <row r="393" spans="1:29">
      <c r="A393" s="597"/>
      <c r="B393" s="571"/>
      <c r="C393" s="425"/>
      <c r="D393" s="70" t="s">
        <v>5</v>
      </c>
      <c r="E393" s="308">
        <v>1899</v>
      </c>
      <c r="F393" s="308">
        <v>1899</v>
      </c>
      <c r="G393" s="308">
        <v>2125.7714285714301</v>
      </c>
      <c r="H393" s="308">
        <v>2253.75510204082</v>
      </c>
      <c r="I393" s="308">
        <v>2354.0500000000002</v>
      </c>
      <c r="J393" s="308">
        <v>2415.4759036144601</v>
      </c>
      <c r="K393" s="308">
        <v>2674.2475247524799</v>
      </c>
      <c r="L393" s="308">
        <v>2540.76923076923</v>
      </c>
      <c r="M393" s="308">
        <v>3455.1272727272699</v>
      </c>
      <c r="N393" s="308">
        <v>2472.6746987951801</v>
      </c>
      <c r="O393" s="50"/>
      <c r="P393" s="51">
        <f>IF(SUM(E392:O392)=0,0,SUMPRODUCT(E393:O393,E392:O392)/SUM(E392:O392))</f>
        <v>2457.1447581280954</v>
      </c>
      <c r="Q393" s="127">
        <f>SUM(E10:O10)+SUM(E200:O200)+SUM(E393:O393)</f>
        <v>65946.360104079315</v>
      </c>
      <c r="R393" s="51">
        <f>IF(Q392=0,0,(SUMPRODUCT(E9:O9,E10:O10)+SUMPRODUCT(E199:O199,E200:O200)+SUMPRODUCT(E392:O392,E393:O393))/Q392)</f>
        <v>2081.1855488468482</v>
      </c>
      <c r="S393" s="634"/>
      <c r="T393" s="634"/>
      <c r="U393" s="634"/>
      <c r="V393" s="634"/>
      <c r="W393" s="634"/>
      <c r="X393" s="634"/>
      <c r="Y393" s="634"/>
      <c r="Z393" s="634"/>
      <c r="AA393" s="634"/>
      <c r="AB393" s="634"/>
      <c r="AC393" s="634"/>
    </row>
    <row r="394" spans="1:29" ht="12.75" customHeight="1">
      <c r="A394" s="597"/>
      <c r="B394" s="579">
        <f>+B392+1</f>
        <v>4</v>
      </c>
      <c r="C394" s="424" t="s">
        <v>167</v>
      </c>
      <c r="D394" s="69" t="s">
        <v>3</v>
      </c>
      <c r="E394" s="328">
        <v>7048.22</v>
      </c>
      <c r="F394" s="314">
        <v>0</v>
      </c>
      <c r="G394" s="314">
        <v>13174.53</v>
      </c>
      <c r="H394" s="314">
        <v>7330.42</v>
      </c>
      <c r="I394" s="311">
        <v>6651.88</v>
      </c>
      <c r="J394" s="311">
        <v>13281.58</v>
      </c>
      <c r="K394" s="311">
        <v>7466.7</v>
      </c>
      <c r="L394" s="328">
        <v>4597.8</v>
      </c>
      <c r="M394" s="314">
        <v>9485.67</v>
      </c>
      <c r="N394" s="314">
        <v>8714.1200000000008</v>
      </c>
      <c r="O394" s="64"/>
      <c r="P394" s="65">
        <f>IF(SUM(E395:O395)=0,0,SUMPRODUCT(E394:O394,E395:O395)/SUM(E395:O395))</f>
        <v>7814.9225212813926</v>
      </c>
      <c r="Q394" s="84">
        <f>SUM(E11:N11)+SUM(E201:O201)+SUM(E394:O394)</f>
        <v>237307.19</v>
      </c>
      <c r="R394" s="126">
        <f>IF(Q395=0,0,(SUMPRODUCT(E11:O11,E12:O12)+SUMPRODUCT(E201:O201,E202:O202)+SUMPRODUCT(E394:O394,E395:O395))/(Q395))</f>
        <v>7858.7793777655779</v>
      </c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2.75" customHeight="1">
      <c r="A395" s="597"/>
      <c r="B395" s="578"/>
      <c r="C395" s="425"/>
      <c r="D395" s="70" t="s">
        <v>5</v>
      </c>
      <c r="E395" s="309">
        <v>5396.9495798319304</v>
      </c>
      <c r="F395" s="309">
        <v>5396.9495798319304</v>
      </c>
      <c r="G395" s="308">
        <v>5703.93212669683</v>
      </c>
      <c r="H395" s="308">
        <v>5751.6216216216199</v>
      </c>
      <c r="I395" s="308">
        <v>5557.3333333333303</v>
      </c>
      <c r="J395" s="308">
        <v>5517.53874538745</v>
      </c>
      <c r="K395" s="308">
        <v>5625.75</v>
      </c>
      <c r="L395" s="309">
        <v>5430.8888888888896</v>
      </c>
      <c r="M395" s="309">
        <v>5712.2628571428604</v>
      </c>
      <c r="N395" s="308">
        <v>5247.4069767441897</v>
      </c>
      <c r="O395" s="50"/>
      <c r="P395" s="51">
        <f>IF(SUM(E394:O394)=0,0,SUMPRODUCT(E395:O395,E394:O394)/SUM(E394:O394))</f>
        <v>5562.4134700681598</v>
      </c>
      <c r="Q395" s="127">
        <f>SUM(E12:O12)+SUM(E202:O202)+SUM(E395:O395)</f>
        <v>159482.09098435455</v>
      </c>
      <c r="R395" s="51">
        <f>IF(Q394=0,0,(SUMPRODUCT(E11:O11,E12:O12)+SUMPRODUCT(E201:O201,E202:O202)+SUMPRODUCT(E394:O394,E395:O395))/Q394)</f>
        <v>5281.4858570057613</v>
      </c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2.75" customHeight="1">
      <c r="A396" s="597"/>
      <c r="B396" s="571">
        <f>+B394+1</f>
        <v>5</v>
      </c>
      <c r="C396" s="424" t="s">
        <v>109</v>
      </c>
      <c r="D396" s="69" t="s">
        <v>3</v>
      </c>
      <c r="E396" s="328">
        <v>3121.87</v>
      </c>
      <c r="F396" s="314">
        <v>0</v>
      </c>
      <c r="G396" s="314">
        <v>5074.8</v>
      </c>
      <c r="H396" s="314">
        <v>4867.5600000000004</v>
      </c>
      <c r="I396" s="311">
        <v>5854.54</v>
      </c>
      <c r="J396" s="311">
        <v>7930.37</v>
      </c>
      <c r="K396" s="311">
        <v>6002.58</v>
      </c>
      <c r="L396" s="328">
        <v>5847.17</v>
      </c>
      <c r="M396" s="314">
        <v>7496.54</v>
      </c>
      <c r="N396" s="314">
        <v>7394.54</v>
      </c>
      <c r="O396" s="64"/>
      <c r="P396" s="65">
        <f>IF(SUM(E397:O397)=0,0,SUMPRODUCT(E396:O396,E397:O397)/SUM(E397:O397))</f>
        <v>5061.7640099229111</v>
      </c>
      <c r="Q396" s="84">
        <f>SUM(E13:N13)+SUM(E203:O203)+SUM(E396:O396)</f>
        <v>171784.91999999998</v>
      </c>
      <c r="R396" s="126">
        <f>IF(Q397=0,0,(SUMPRODUCT(E13:O13,E14:O14)+SUMPRODUCT(E203:O203,E204:O204)+SUMPRODUCT(E396:O396,E397:O397))/(Q397))</f>
        <v>5374.070412530511</v>
      </c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2.75" customHeight="1">
      <c r="A397" s="597"/>
      <c r="B397" s="571"/>
      <c r="C397" s="425"/>
      <c r="D397" s="70" t="s">
        <v>5</v>
      </c>
      <c r="E397" s="327">
        <v>3466.0645161290299</v>
      </c>
      <c r="F397" s="316">
        <v>3466.0645161290299</v>
      </c>
      <c r="G397" s="316">
        <v>3009</v>
      </c>
      <c r="H397" s="316">
        <v>2892</v>
      </c>
      <c r="I397" s="308">
        <v>2357.28455284553</v>
      </c>
      <c r="J397" s="308">
        <v>2870.0467836257299</v>
      </c>
      <c r="K397" s="308">
        <v>2489.6803278688499</v>
      </c>
      <c r="L397" s="327">
        <v>1840.60377358491</v>
      </c>
      <c r="M397" s="316">
        <v>2413.60273972603</v>
      </c>
      <c r="N397" s="316">
        <v>2153.7622377622401</v>
      </c>
      <c r="O397" s="50"/>
      <c r="P397" s="51">
        <f>IF(SUM(E396:O396)=0,0,SUMPRODUCT(E397:O397,E396:O396)/SUM(E396:O396))</f>
        <v>2546.289691481179</v>
      </c>
      <c r="Q397" s="127">
        <f>SUM(E14:O14)+SUM(E204:O204)+SUM(E397:O397)</f>
        <v>84273.125766830126</v>
      </c>
      <c r="R397" s="51">
        <f>IF(Q396=0,0,(SUMPRODUCT(E13:O13,E14:O14)+SUMPRODUCT(E203:O203,E204:O204)+SUMPRODUCT(E396:O396,E397:O397))/Q396)</f>
        <v>2636.3764162476218</v>
      </c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>
      <c r="A398" s="597"/>
      <c r="B398" s="571">
        <f>+B396+1</f>
        <v>6</v>
      </c>
      <c r="C398" s="424" t="s">
        <v>212</v>
      </c>
      <c r="D398" s="69" t="s">
        <v>3</v>
      </c>
      <c r="E398" s="328">
        <v>8976.09</v>
      </c>
      <c r="F398" s="314">
        <v>0</v>
      </c>
      <c r="G398" s="314">
        <v>12709.12</v>
      </c>
      <c r="H398" s="314">
        <v>9509.2999999999993</v>
      </c>
      <c r="I398" s="311">
        <v>2488.62</v>
      </c>
      <c r="J398" s="311">
        <v>15919.03</v>
      </c>
      <c r="K398" s="311">
        <v>10716.38</v>
      </c>
      <c r="L398" s="328">
        <v>7988.92</v>
      </c>
      <c r="M398" s="314">
        <v>13360.3</v>
      </c>
      <c r="N398" s="314">
        <v>9987.75</v>
      </c>
      <c r="O398" s="64"/>
      <c r="P398" s="65">
        <f>IF(SUM(E399:O399)=0,0,SUMPRODUCT(E398:O398,E399:O399)/SUM(E399:O399))</f>
        <v>9102.3815353760456</v>
      </c>
      <c r="Q398" s="84">
        <f>SUM(E15:N15)+SUM(E205:O205)+SUM(E398:O398)</f>
        <v>254009.16000000003</v>
      </c>
      <c r="R398" s="126">
        <f>IF(Q399=0,0,(SUMPRODUCT(E15:O15,E16:O16)+SUMPRODUCT(E205:O205,E206:O206)+SUMPRODUCT(E398:O398,E399:O399))/(Q399))</f>
        <v>8569.417561839582</v>
      </c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>
      <c r="A399" s="597"/>
      <c r="B399" s="571"/>
      <c r="C399" s="425"/>
      <c r="D399" s="70" t="s">
        <v>5</v>
      </c>
      <c r="E399" s="327">
        <v>2591.6455696202502</v>
      </c>
      <c r="F399" s="316">
        <v>2591.6455696202502</v>
      </c>
      <c r="G399" s="316">
        <v>2439.8378378378402</v>
      </c>
      <c r="H399" s="316">
        <v>2350</v>
      </c>
      <c r="I399" s="308">
        <v>2340.3731343283598</v>
      </c>
      <c r="J399" s="308">
        <v>2325.12225705329</v>
      </c>
      <c r="K399" s="308">
        <v>2171.6391752577301</v>
      </c>
      <c r="L399" s="327">
        <v>2218.25874125874</v>
      </c>
      <c r="M399" s="316">
        <v>2405.5736434108499</v>
      </c>
      <c r="N399" s="316">
        <v>2837.9710982658899</v>
      </c>
      <c r="O399" s="50"/>
      <c r="P399" s="51">
        <f>IF(SUM(E398:O398)=0,0,SUMPRODUCT(E399:O399,E398:O398)/SUM(E398:O398))</f>
        <v>2410.4782650690381</v>
      </c>
      <c r="Q399" s="127">
        <f>SUM(E16:O16)+SUM(E206:O206)+SUM(E399:O399)</f>
        <v>75126.306394356507</v>
      </c>
      <c r="R399" s="51">
        <f>IF(Q398=0,0,(SUMPRODUCT(E15:O15,E16:O16)+SUMPRODUCT(E205:O205,E206:O206)+SUMPRODUCT(E398:O398,E399:O399))/Q398)</f>
        <v>2534.5097372549076</v>
      </c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>
      <c r="A400" s="597"/>
      <c r="B400" s="571">
        <f>+B398+1</f>
        <v>7</v>
      </c>
      <c r="C400" s="562" t="s">
        <v>239</v>
      </c>
      <c r="D400" s="69" t="s">
        <v>3</v>
      </c>
      <c r="E400" s="328">
        <v>6692.88</v>
      </c>
      <c r="F400" s="314">
        <v>0</v>
      </c>
      <c r="G400" s="314">
        <v>11505.5</v>
      </c>
      <c r="H400" s="314">
        <v>5589.75</v>
      </c>
      <c r="I400" s="311">
        <v>7254.5</v>
      </c>
      <c r="J400" s="311">
        <v>13276.54</v>
      </c>
      <c r="K400" s="311"/>
      <c r="L400" s="328">
        <v>4738.96</v>
      </c>
      <c r="M400" s="314">
        <v>9528.34</v>
      </c>
      <c r="N400" s="314">
        <v>7322.46</v>
      </c>
      <c r="O400" s="64"/>
      <c r="P400" s="65">
        <f>IF(SUM(E401:O401)=0,0,SUMPRODUCT(E400:O400,E401:O401)/SUM(E401:O401))</f>
        <v>7370.9886951361523</v>
      </c>
      <c r="Q400" s="84">
        <f>SUM(E17:N17)+SUM(E207:O207)+SUM(E400:O400)</f>
        <v>228154.33000000002</v>
      </c>
      <c r="R400" s="126">
        <f>IF(Q401=0,0,(SUMPRODUCT(E17:O17,E18:O18)+SUMPRODUCT(E207:O207,E208:O208)+SUMPRODUCT(E400:O400,E401:O401))/(Q401))</f>
        <v>7790.1046161827735</v>
      </c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>
      <c r="A401" s="597"/>
      <c r="B401" s="571"/>
      <c r="C401" s="563"/>
      <c r="D401" s="70" t="s">
        <v>5</v>
      </c>
      <c r="E401" s="327">
        <v>1453.1764705882399</v>
      </c>
      <c r="F401" s="316">
        <v>1453.1764705882399</v>
      </c>
      <c r="G401" s="316">
        <v>1441</v>
      </c>
      <c r="H401" s="316">
        <v>1423.0176991150399</v>
      </c>
      <c r="I401" s="308">
        <v>1481.6352941176499</v>
      </c>
      <c r="J401" s="308">
        <v>1568</v>
      </c>
      <c r="K401" s="308"/>
      <c r="L401" s="327">
        <v>1541.84466019417</v>
      </c>
      <c r="M401" s="316">
        <v>1568</v>
      </c>
      <c r="N401" s="316">
        <v>2847.7131782945698</v>
      </c>
      <c r="O401" s="50"/>
      <c r="P401" s="51">
        <f>IF(SUM(E400:O400)=0,0,SUMPRODUCT(E401:O401,E400:O400)/SUM(E400:O400))</f>
        <v>1652.6630839202521</v>
      </c>
      <c r="Q401" s="127">
        <f>SUM(E18:O18)+SUM(E208:O208)+SUM(E401:O401)</f>
        <v>56857.332165776737</v>
      </c>
      <c r="R401" s="51">
        <f>IF(Q400=0,0,(SUMPRODUCT(E17:O17,E18:O18)+SUMPRODUCT(E207:O207,E208:O208)+SUMPRODUCT(E400:O400,E401:O401))/Q400)</f>
        <v>1941.3375401135479</v>
      </c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2.75" hidden="1" customHeight="1">
      <c r="A402" s="597"/>
      <c r="B402" s="571">
        <f>+B400+1</f>
        <v>8</v>
      </c>
      <c r="C402" s="424"/>
      <c r="D402" s="69" t="s">
        <v>3</v>
      </c>
      <c r="E402" s="328"/>
      <c r="F402" s="314"/>
      <c r="G402" s="314"/>
      <c r="H402" s="314"/>
      <c r="I402" s="311"/>
      <c r="J402" s="311"/>
      <c r="K402" s="311"/>
      <c r="L402" s="328"/>
      <c r="M402" s="314"/>
      <c r="N402" s="314"/>
      <c r="O402" s="64"/>
      <c r="P402" s="65">
        <f>IF(SUM(E403:O403)=0,0,SUMPRODUCT(E402:O402,E403:O403)/SUM(E403:O403))</f>
        <v>0</v>
      </c>
      <c r="Q402" s="84">
        <f>SUM(E19:N19)+SUM(E209:O209)+SUM(E402:O402)</f>
        <v>0</v>
      </c>
      <c r="R402" s="126">
        <f>IF(Q403=0,0,(SUMPRODUCT(E19:O19,E20:O20)+SUMPRODUCT(E209:O209,E210:O210)+SUMPRODUCT(E402:O402,E403:O403))/(Q403))</f>
        <v>0</v>
      </c>
      <c r="S402" s="339"/>
      <c r="T402" s="339"/>
      <c r="U402" s="339"/>
      <c r="V402" s="339"/>
      <c r="W402" s="339"/>
      <c r="X402" s="339"/>
      <c r="Y402" s="339"/>
      <c r="Z402" s="339"/>
      <c r="AA402" s="339"/>
      <c r="AB402" s="339"/>
      <c r="AC402" s="339"/>
    </row>
    <row r="403" spans="1:29" ht="12.75" hidden="1" customHeight="1">
      <c r="A403" s="597"/>
      <c r="B403" s="571"/>
      <c r="C403" s="405"/>
      <c r="D403" s="70" t="s">
        <v>5</v>
      </c>
      <c r="E403" s="327"/>
      <c r="F403" s="316"/>
      <c r="G403" s="316"/>
      <c r="H403" s="372"/>
      <c r="I403" s="308"/>
      <c r="J403" s="308"/>
      <c r="K403" s="308"/>
      <c r="L403" s="327"/>
      <c r="M403" s="316"/>
      <c r="N403" s="316"/>
      <c r="O403" s="50"/>
      <c r="P403" s="51">
        <f>IF(SUM(E402:O402)=0,0,SUMPRODUCT(E403:O403,E402:O402)/SUM(E402:O402))</f>
        <v>0</v>
      </c>
      <c r="Q403" s="127">
        <f>SUM(E20:O20)+SUM(E210:O210)+SUM(E403:O403)</f>
        <v>0</v>
      </c>
      <c r="R403" s="51">
        <f>IF(Q402=0,0,(SUMPRODUCT(E19:O19,E20:O20)+SUMPRODUCT(E209:O209,E210:O210)+SUMPRODUCT(E402:O402,E403:O403))/Q402)</f>
        <v>0</v>
      </c>
      <c r="S403" s="339"/>
      <c r="T403" s="339"/>
      <c r="U403" s="339"/>
      <c r="V403" s="339"/>
      <c r="W403" s="339"/>
      <c r="X403" s="339"/>
      <c r="Y403" s="339"/>
      <c r="Z403" s="339"/>
      <c r="AA403" s="339"/>
      <c r="AB403" s="339"/>
      <c r="AC403" s="339"/>
    </row>
    <row r="404" spans="1:29" ht="12.75" hidden="1" customHeight="1">
      <c r="A404" s="597"/>
      <c r="B404" s="571">
        <v>9</v>
      </c>
      <c r="C404" s="562"/>
      <c r="D404" s="69" t="s">
        <v>3</v>
      </c>
      <c r="E404" s="313"/>
      <c r="F404" s="341"/>
      <c r="G404" s="311"/>
      <c r="H404" s="311"/>
      <c r="I404" s="328"/>
      <c r="J404" s="314"/>
      <c r="K404" s="314"/>
      <c r="L404" s="314"/>
      <c r="M404" s="186"/>
      <c r="N404" s="62"/>
      <c r="O404" s="64"/>
      <c r="P404" s="65">
        <f>IF(SUM(E405:O405)=0,0,SUMPRODUCT(E404:O404,E405:O405)/SUM(E405:O405))</f>
        <v>0</v>
      </c>
      <c r="Q404" s="84">
        <f>SUM(E21:N21)+SUM(E211:O211)+SUM(E404:O404)</f>
        <v>0</v>
      </c>
      <c r="R404" s="126">
        <f>IF(Q405=0,0,(SUMPRODUCT(E21:O21,E22:O22)+SUMPRODUCT(E211:O211,E212:O212)+SUMPRODUCT(E404:O404,E405:O405))/(Q405))</f>
        <v>0</v>
      </c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2.75" hidden="1" customHeight="1">
      <c r="A405" s="597"/>
      <c r="B405" s="571"/>
      <c r="C405" s="563"/>
      <c r="D405" s="70" t="s">
        <v>5</v>
      </c>
      <c r="E405" s="315"/>
      <c r="F405" s="338"/>
      <c r="G405" s="308"/>
      <c r="H405" s="308"/>
      <c r="I405" s="327"/>
      <c r="J405" s="316"/>
      <c r="K405" s="316"/>
      <c r="L405" s="316"/>
      <c r="M405" s="187"/>
      <c r="N405" s="48"/>
      <c r="O405" s="50"/>
      <c r="P405" s="51">
        <f>IF(SUM(E404:O404)=0,0,SUMPRODUCT(E405:O405,E404:O404)/SUM(E404:O404))</f>
        <v>0</v>
      </c>
      <c r="Q405" s="127">
        <f>SUM(E22:O22)+SUM(E212:O212)+SUM(E405:O405)</f>
        <v>0</v>
      </c>
      <c r="R405" s="51">
        <f>IF(Q404=0,0,(SUMPRODUCT(E21:O21,E22:O22)+SUMPRODUCT(E211:O211,E212:O212)+SUMPRODUCT(E404:O404,E405:O405))/Q404)</f>
        <v>0</v>
      </c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2.75" hidden="1" customHeight="1">
      <c r="A406" s="597"/>
      <c r="B406" s="571">
        <v>10</v>
      </c>
      <c r="C406" s="562"/>
      <c r="D406" s="69" t="s">
        <v>3</v>
      </c>
      <c r="E406" s="313"/>
      <c r="F406" s="341"/>
      <c r="G406" s="311"/>
      <c r="H406" s="311"/>
      <c r="I406" s="328"/>
      <c r="J406" s="314"/>
      <c r="K406" s="314"/>
      <c r="L406" s="314"/>
      <c r="M406" s="186"/>
      <c r="N406" s="62"/>
      <c r="O406" s="64"/>
      <c r="P406" s="65">
        <f>IF(SUM(E407:O407)=0,0,SUMPRODUCT(E406:O406,E407:O407)/SUM(E407:O407))</f>
        <v>0</v>
      </c>
      <c r="Q406" s="84">
        <f>SUM(E23:N23)+SUM(E213:O213)+SUM(E406:O406)</f>
        <v>0</v>
      </c>
      <c r="R406" s="126">
        <f>IF(Q407=0,0,(SUMPRODUCT(E23:O23,E24:O24)+SUMPRODUCT(E213:O213,E214:O214)+SUMPRODUCT(E406:O406,E407:O407))/(Q407))</f>
        <v>0</v>
      </c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2.75" hidden="1" customHeight="1">
      <c r="A407" s="597"/>
      <c r="B407" s="571"/>
      <c r="C407" s="563"/>
      <c r="D407" s="70" t="s">
        <v>5</v>
      </c>
      <c r="E407" s="315"/>
      <c r="F407" s="338"/>
      <c r="G407" s="308"/>
      <c r="H407" s="308"/>
      <c r="I407" s="327"/>
      <c r="J407" s="316"/>
      <c r="K407" s="316"/>
      <c r="L407" s="316"/>
      <c r="M407" s="187"/>
      <c r="N407" s="48"/>
      <c r="O407" s="50"/>
      <c r="P407" s="51">
        <f>IF(SUM(E406:O406)=0,0,SUMPRODUCT(E407:O407,E406:O406)/SUM(E406:O406))</f>
        <v>0</v>
      </c>
      <c r="Q407" s="127">
        <f>SUM(E24:O24)+SUM(E214:O214)+SUM(E407:O407)</f>
        <v>0</v>
      </c>
      <c r="R407" s="51">
        <f>IF(Q406=0,0,(SUMPRODUCT(E23:O23,E24:O24)+SUMPRODUCT(E213:O213,E214:O214)+SUMPRODUCT(E406:O406,E407:O407))/Q406)</f>
        <v>0</v>
      </c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idden="1">
      <c r="A408" s="597"/>
      <c r="B408" s="571">
        <v>11</v>
      </c>
      <c r="C408" s="562"/>
      <c r="D408" s="69" t="s">
        <v>3</v>
      </c>
      <c r="E408" s="313"/>
      <c r="F408" s="328"/>
      <c r="G408" s="314"/>
      <c r="H408" s="314"/>
      <c r="I408" s="314"/>
      <c r="J408" s="314"/>
      <c r="K408" s="314"/>
      <c r="L408" s="314"/>
      <c r="M408" s="186"/>
      <c r="N408" s="62"/>
      <c r="O408" s="64"/>
      <c r="P408" s="65">
        <f>IF(SUM(E409:O409)=0,0,SUMPRODUCT(E408:O408,E409:O409)/SUM(E409:O409))</f>
        <v>0</v>
      </c>
      <c r="Q408" s="84">
        <f>SUM(E25:N25)+SUM(E215:O215)+SUM(E408:O408)</f>
        <v>0</v>
      </c>
      <c r="R408" s="126">
        <f>IF(Q409=0,0,(SUMPRODUCT(E25:O25,E26:O26)+SUMPRODUCT(E215:O215,E216:O216)+SUMPRODUCT(E408:O408,E409:O409))/(Q409))</f>
        <v>0</v>
      </c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idden="1">
      <c r="A409" s="597"/>
      <c r="B409" s="571"/>
      <c r="C409" s="563"/>
      <c r="D409" s="70" t="s">
        <v>5</v>
      </c>
      <c r="E409" s="315"/>
      <c r="F409" s="327"/>
      <c r="G409" s="316"/>
      <c r="H409" s="316"/>
      <c r="I409" s="316"/>
      <c r="J409" s="316"/>
      <c r="K409" s="316"/>
      <c r="L409" s="316"/>
      <c r="M409" s="187"/>
      <c r="N409" s="48"/>
      <c r="O409" s="50"/>
      <c r="P409" s="51">
        <f>IF(SUM(E408:O408)=0,0,SUMPRODUCT(E409:O409,E408:O408)/SUM(E408:O408))</f>
        <v>0</v>
      </c>
      <c r="Q409" s="127">
        <f>SUM(E26:O26)+SUM(E216:O216)+SUM(E409:O409)</f>
        <v>0</v>
      </c>
      <c r="R409" s="51">
        <f>IF(Q408=0,0,(SUMPRODUCT(E25:O25,E26:O26)+SUMPRODUCT(E215:O215,E216:O216)+SUMPRODUCT(E408:O408,E409:O409))/Q408)</f>
        <v>0</v>
      </c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idden="1">
      <c r="A410" s="597"/>
      <c r="B410" s="571">
        <v>12</v>
      </c>
      <c r="C410" s="562"/>
      <c r="D410" s="69" t="s">
        <v>3</v>
      </c>
      <c r="E410" s="313"/>
      <c r="F410" s="328"/>
      <c r="G410" s="314"/>
      <c r="H410" s="314"/>
      <c r="I410" s="314"/>
      <c r="J410" s="314"/>
      <c r="K410" s="314"/>
      <c r="L410" s="314"/>
      <c r="M410" s="186"/>
      <c r="N410" s="62"/>
      <c r="O410" s="64"/>
      <c r="P410" s="65">
        <f>IF(SUM(E411:O411)=0,0,SUMPRODUCT(E410:O410,E411:O411)/SUM(E411:O411))</f>
        <v>0</v>
      </c>
      <c r="Q410" s="84">
        <f>SUM(E27:N27)+SUM(E217:O217)+SUM(E410:O410)</f>
        <v>0</v>
      </c>
      <c r="R410" s="126">
        <f>IF(Q411=0,0,(SUMPRODUCT(E27:O27,E28:O28)+SUMPRODUCT(E217:O217,E218:O218)+SUMPRODUCT(E410:O410,E411:O411))/(Q411))</f>
        <v>0</v>
      </c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idden="1">
      <c r="A411" s="597"/>
      <c r="B411" s="571"/>
      <c r="C411" s="563"/>
      <c r="D411" s="70" t="s">
        <v>5</v>
      </c>
      <c r="E411" s="315"/>
      <c r="F411" s="327"/>
      <c r="G411" s="316"/>
      <c r="H411" s="316"/>
      <c r="I411" s="316"/>
      <c r="J411" s="316"/>
      <c r="K411" s="316"/>
      <c r="L411" s="316"/>
      <c r="M411" s="187"/>
      <c r="N411" s="48"/>
      <c r="O411" s="50"/>
      <c r="P411" s="51">
        <f>IF(SUM(E410:O410)=0,0,SUMPRODUCT(E411:O411,E410:O410)/SUM(E410:O410))</f>
        <v>0</v>
      </c>
      <c r="Q411" s="127">
        <f>SUM(E28:O28)+SUM(E218:O218)+SUM(E411:O411)</f>
        <v>0</v>
      </c>
      <c r="R411" s="51">
        <f>IF(Q410=0,0,(SUMPRODUCT(E27:O27,E28:O28)+SUMPRODUCT(E217:O217,E218:O218)+SUMPRODUCT(E410:O410,E411:O411))/Q410)</f>
        <v>0</v>
      </c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2.75" hidden="1" customHeight="1">
      <c r="A412" s="597"/>
      <c r="B412" s="571">
        <v>13</v>
      </c>
      <c r="C412" s="562"/>
      <c r="D412" s="69" t="s">
        <v>3</v>
      </c>
      <c r="E412" s="313"/>
      <c r="F412" s="328"/>
      <c r="G412" s="314"/>
      <c r="H412" s="314"/>
      <c r="I412" s="314"/>
      <c r="J412" s="314"/>
      <c r="K412" s="314"/>
      <c r="L412" s="314"/>
      <c r="M412" s="186"/>
      <c r="N412" s="62"/>
      <c r="O412" s="64"/>
      <c r="P412" s="65">
        <f>IF(SUM(E413:O413)=0,0,SUMPRODUCT(E412:O412,E413:O413)/SUM(E413:O413))</f>
        <v>0</v>
      </c>
      <c r="Q412" s="84">
        <f>SUM(E29:N29)+SUM(E219:O219)+SUM(E412:O412)</f>
        <v>0</v>
      </c>
      <c r="R412" s="126">
        <f>IF(Q413=0,0,(SUMPRODUCT(E29:O29,E30:O30)+SUMPRODUCT(E219:O219,E220:O220)+SUMPRODUCT(E412:O412,E413:O413))/(Q413))</f>
        <v>0</v>
      </c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2.75" hidden="1" customHeight="1">
      <c r="A413" s="597"/>
      <c r="B413" s="571"/>
      <c r="C413" s="563"/>
      <c r="D413" s="70" t="s">
        <v>5</v>
      </c>
      <c r="E413" s="315"/>
      <c r="F413" s="327"/>
      <c r="G413" s="316"/>
      <c r="H413" s="316"/>
      <c r="I413" s="316"/>
      <c r="J413" s="316"/>
      <c r="K413" s="316"/>
      <c r="L413" s="316"/>
      <c r="M413" s="187"/>
      <c r="N413" s="48"/>
      <c r="O413" s="50"/>
      <c r="P413" s="51">
        <f>IF(SUM(E412:O412)=0,0,SUMPRODUCT(E413:O413,E412:O412)/SUM(E412:O412))</f>
        <v>0</v>
      </c>
      <c r="Q413" s="127">
        <f>SUM(E30:O30)+SUM(E220:O220)+SUM(E413:O413)</f>
        <v>0</v>
      </c>
      <c r="R413" s="51">
        <f>IF(Q412=0,0,(SUMPRODUCT(E29:O29,E30:O30)+SUMPRODUCT(E219:O219,E220:O220)+SUMPRODUCT(E412:O412,E413:O413))/Q412)</f>
        <v>0</v>
      </c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2.75" hidden="1" customHeight="1">
      <c r="A414" s="597"/>
      <c r="B414" s="571">
        <v>14</v>
      </c>
      <c r="C414" s="562"/>
      <c r="D414" s="69" t="s">
        <v>3</v>
      </c>
      <c r="E414" s="313"/>
      <c r="F414" s="328"/>
      <c r="G414" s="314"/>
      <c r="H414" s="314"/>
      <c r="I414" s="314"/>
      <c r="J414" s="314"/>
      <c r="K414" s="314"/>
      <c r="L414" s="314"/>
      <c r="M414" s="342"/>
      <c r="N414" s="62"/>
      <c r="O414" s="64"/>
      <c r="P414" s="65">
        <f>IF(SUM(E415:O415)=0,0,SUMPRODUCT(E414:O414,E415:O415)/SUM(E415:O415))</f>
        <v>0</v>
      </c>
      <c r="Q414" s="84">
        <f>SUM(E31:N31)+SUM(E221:O221)+SUM(E414:O414)</f>
        <v>0</v>
      </c>
      <c r="R414" s="126">
        <f>IF(Q415=0,0,(SUMPRODUCT(E31:O31,E32:O32)+SUMPRODUCT(E221:O221,E222:O222)+SUMPRODUCT(E414:O414,E415:O415))/(Q415))</f>
        <v>0</v>
      </c>
    </row>
    <row r="415" spans="1:29" ht="12.75" hidden="1" customHeight="1">
      <c r="A415" s="597"/>
      <c r="B415" s="571"/>
      <c r="C415" s="563"/>
      <c r="D415" s="70" t="s">
        <v>5</v>
      </c>
      <c r="E415" s="315"/>
      <c r="F415" s="327"/>
      <c r="G415" s="316"/>
      <c r="H415" s="316"/>
      <c r="I415" s="316"/>
      <c r="J415" s="316"/>
      <c r="K415" s="316"/>
      <c r="L415" s="316"/>
      <c r="M415" s="343"/>
      <c r="N415" s="48"/>
      <c r="O415" s="50"/>
      <c r="P415" s="51">
        <f>IF(SUM(E414:O414)=0,0,SUMPRODUCT(E415:O415,E414:O414)/SUM(E414:O414))</f>
        <v>0</v>
      </c>
      <c r="Q415" s="127">
        <f>SUM(E32:O32)+SUM(E222:O222)+SUM(E415:O415)</f>
        <v>0</v>
      </c>
      <c r="R415" s="51">
        <f>IF(Q414=0,0,(SUMPRODUCT(E31:O31,E32:O32)+SUMPRODUCT(E221:O221,E222:O222)+SUMPRODUCT(E414:O414,E415:O415))/Q414)</f>
        <v>0</v>
      </c>
    </row>
    <row r="416" spans="1:29" ht="12.75" hidden="1" customHeight="1">
      <c r="A416" s="597"/>
      <c r="B416" s="571"/>
      <c r="C416" s="562"/>
      <c r="D416" s="69" t="s">
        <v>3</v>
      </c>
      <c r="E416" s="313"/>
      <c r="F416" s="328"/>
      <c r="G416" s="314"/>
      <c r="H416" s="314"/>
      <c r="I416" s="314"/>
      <c r="J416" s="314"/>
      <c r="K416" s="314"/>
      <c r="L416" s="314"/>
      <c r="M416" s="186"/>
      <c r="N416" s="62"/>
      <c r="O416" s="64"/>
      <c r="P416" s="65">
        <f>IF(SUM(E417:O417)=0,0,SUMPRODUCT(E416:O416,E417:O417)/SUM(E417:O417))</f>
        <v>0</v>
      </c>
      <c r="Q416" s="129">
        <f>SUM(E33:N33)+SUM(E223:O223)+SUM(E416:O416)</f>
        <v>0</v>
      </c>
      <c r="R416" s="130">
        <f>IF(Q417=0,0,(SUMPRODUCT(E33:O33,E34:O34)+SUMPRODUCT(E223:O223,E224:O224)+SUMPRODUCT(E416:O416,E417:O417))/(Q417))</f>
        <v>0</v>
      </c>
    </row>
    <row r="417" spans="1:18" ht="12.75" hidden="1" customHeight="1">
      <c r="A417" s="597"/>
      <c r="B417" s="571"/>
      <c r="C417" s="563"/>
      <c r="D417" s="70" t="s">
        <v>5</v>
      </c>
      <c r="E417" s="315"/>
      <c r="F417" s="327"/>
      <c r="G417" s="316"/>
      <c r="H417" s="316"/>
      <c r="I417" s="316"/>
      <c r="J417" s="316"/>
      <c r="K417" s="316"/>
      <c r="L417" s="316"/>
      <c r="M417" s="187"/>
      <c r="N417" s="48"/>
      <c r="O417" s="50"/>
      <c r="P417" s="51">
        <f>IF(SUM(E416:O416)=0,0,SUMPRODUCT(E417:O417,E416:O416)/SUM(E416:O416))</f>
        <v>0</v>
      </c>
      <c r="Q417" s="127">
        <f>SUM(E34:O34)+SUM(E224:O224)+SUM(E417:O417)</f>
        <v>0</v>
      </c>
      <c r="R417" s="51">
        <f>IF(Q416=0,0,(SUMPRODUCT(E33:O33,E34:O34)+SUMPRODUCT(E223:O223,E224:O224)+SUMPRODUCT(E416:O416,E417:O417))/Q416)</f>
        <v>0</v>
      </c>
    </row>
    <row r="418" spans="1:18" ht="13.5" hidden="1" customHeight="1">
      <c r="A418" s="597"/>
      <c r="B418" s="587"/>
      <c r="C418" s="585"/>
      <c r="D418" s="69" t="s">
        <v>3</v>
      </c>
      <c r="E418" s="61"/>
      <c r="F418" s="328"/>
      <c r="G418" s="314"/>
      <c r="H418" s="314"/>
      <c r="I418" s="314"/>
      <c r="J418" s="314"/>
      <c r="K418" s="314"/>
      <c r="L418" s="314"/>
      <c r="M418" s="186"/>
      <c r="N418" s="62"/>
      <c r="O418" s="64"/>
      <c r="P418" s="65">
        <f>IF(SUM(E419:O419)=0,0,SUMPRODUCT(E418:O418,E419:O419)/SUM(E419:O419))</f>
        <v>0</v>
      </c>
      <c r="Q418" s="129">
        <f>SUM(E35:N35)+SUM(E225:O225)+SUM(E418:O418)</f>
        <v>0</v>
      </c>
      <c r="R418" s="130">
        <f>IF(Q419=0,0,(SUMPRODUCT(E35:O35,E36:O36)+SUMPRODUCT(E225:O225,E226:O226)+SUMPRODUCT(E418:O418,E419:O419))/(Q419))</f>
        <v>0</v>
      </c>
    </row>
    <row r="419" spans="1:18" hidden="1">
      <c r="A419" s="597"/>
      <c r="B419" s="588"/>
      <c r="C419" s="585"/>
      <c r="D419" s="70" t="s">
        <v>5</v>
      </c>
      <c r="E419" s="47"/>
      <c r="F419" s="327"/>
      <c r="G419" s="316"/>
      <c r="H419" s="316"/>
      <c r="I419" s="316"/>
      <c r="J419" s="316"/>
      <c r="K419" s="316"/>
      <c r="L419" s="316"/>
      <c r="M419" s="187"/>
      <c r="N419" s="48"/>
      <c r="O419" s="50"/>
      <c r="P419" s="51">
        <f>IF(SUM(E418:O418)=0,0,SUMPRODUCT(E419:O419,E418:O418)/SUM(E418:O418))</f>
        <v>0</v>
      </c>
      <c r="Q419" s="127">
        <f>SUM(E36:O36)+SUM(E226:O226)+SUM(E419:O419)</f>
        <v>0</v>
      </c>
      <c r="R419" s="51">
        <f>IF(Q418=0,0,(SUMPRODUCT(E35:O35,E36:O36)+SUMPRODUCT(E225:O225,E226:O226)+SUMPRODUCT(E418:O418,E419:O419))/Q418)</f>
        <v>0</v>
      </c>
    </row>
    <row r="420" spans="1:18" ht="12.75" hidden="1" customHeight="1">
      <c r="A420" s="597"/>
      <c r="B420" s="586"/>
      <c r="C420" s="585"/>
      <c r="D420" s="69" t="s">
        <v>3</v>
      </c>
      <c r="E420" s="61"/>
      <c r="F420" s="328"/>
      <c r="G420" s="314"/>
      <c r="H420" s="314"/>
      <c r="I420" s="314"/>
      <c r="J420" s="314"/>
      <c r="K420" s="314"/>
      <c r="L420" s="314"/>
      <c r="M420" s="186"/>
      <c r="N420" s="62"/>
      <c r="O420" s="64"/>
      <c r="P420" s="65">
        <f>IF(SUM(E421:O421)=0,0,SUMPRODUCT(E420:O420,E421:O421)/SUM(E421:O421))</f>
        <v>0</v>
      </c>
      <c r="Q420" s="129">
        <f>SUM(E37:N37)+SUM(E227:O227)+SUM(E420:O420)</f>
        <v>0</v>
      </c>
      <c r="R420" s="130">
        <f>IF(Q421=0,0,(SUMPRODUCT(E37:O37,E38:O38)+SUMPRODUCT(E227:O227,E228:O228)+SUMPRODUCT(E420:O420,E421:O421))/(Q421))</f>
        <v>0</v>
      </c>
    </row>
    <row r="421" spans="1:18" ht="12.75" hidden="1" customHeight="1">
      <c r="A421" s="597"/>
      <c r="B421" s="586"/>
      <c r="C421" s="585"/>
      <c r="D421" s="70" t="s">
        <v>5</v>
      </c>
      <c r="E421" s="47"/>
      <c r="F421" s="327"/>
      <c r="G421" s="316"/>
      <c r="H421" s="316"/>
      <c r="I421" s="316"/>
      <c r="J421" s="316"/>
      <c r="K421" s="316"/>
      <c r="L421" s="316"/>
      <c r="M421" s="187"/>
      <c r="N421" s="48"/>
      <c r="O421" s="50"/>
      <c r="P421" s="51">
        <f>IF(SUM(E420:O420)=0,0,SUMPRODUCT(E421:O421,E420:O420)/SUM(E420:O420))</f>
        <v>0</v>
      </c>
      <c r="Q421" s="127">
        <f>SUM(E38:O38)+SUM(E228:O228)+SUM(E421:O421)</f>
        <v>0</v>
      </c>
      <c r="R421" s="51">
        <f>IF(Q420=0,0,(SUMPRODUCT(E37:O37,E38:O38)+SUMPRODUCT(E227:O227,E228:O228)+SUMPRODUCT(E420:O420,E421:O421))/Q420)</f>
        <v>0</v>
      </c>
    </row>
    <row r="422" spans="1:18" ht="12.75" hidden="1" customHeight="1">
      <c r="A422" s="597"/>
      <c r="B422" s="586"/>
      <c r="C422" s="570"/>
      <c r="D422" s="69" t="s">
        <v>3</v>
      </c>
      <c r="E422" s="61"/>
      <c r="F422" s="62"/>
      <c r="G422" s="63"/>
      <c r="H422" s="63"/>
      <c r="I422" s="63"/>
      <c r="J422" s="62"/>
      <c r="K422" s="62"/>
      <c r="L422" s="62"/>
      <c r="M422" s="62"/>
      <c r="N422" s="62"/>
      <c r="O422" s="64"/>
      <c r="P422" s="65">
        <f>IF(SUM(E423:O423)=0,0,SUMPRODUCT(E422:O422,E423:O423)/SUM(E423:O423))</f>
        <v>0</v>
      </c>
      <c r="Q422" s="129">
        <f>SUM(E39:N39)+SUM(E229:O229)+SUM(E422:O422)</f>
        <v>0</v>
      </c>
      <c r="R422" s="130">
        <f>IF(Q423=0,0,(SUMPRODUCT(E39:O39,E40:O40)+SUMPRODUCT(E229:O229,E230:O230)+SUMPRODUCT(E422:O422,E423:O423))/(Q423))</f>
        <v>0</v>
      </c>
    </row>
    <row r="423" spans="1:18" ht="12.75" hidden="1" customHeight="1">
      <c r="A423" s="597"/>
      <c r="B423" s="586"/>
      <c r="C423" s="570"/>
      <c r="D423" s="70" t="s">
        <v>5</v>
      </c>
      <c r="E423" s="47"/>
      <c r="F423" s="48"/>
      <c r="G423" s="49"/>
      <c r="H423" s="49"/>
      <c r="I423" s="49"/>
      <c r="J423" s="48"/>
      <c r="K423" s="48"/>
      <c r="L423" s="48"/>
      <c r="M423" s="48"/>
      <c r="N423" s="48"/>
      <c r="O423" s="50"/>
      <c r="P423" s="51">
        <f>IF(SUM(E422:O422)=0,0,SUMPRODUCT(E423:O423,E422:O422)/SUM(E422:O422))</f>
        <v>0</v>
      </c>
      <c r="Q423" s="127">
        <f>SUM(E40:O40)+SUM(E230:O230)+SUM(E423:O423)</f>
        <v>0</v>
      </c>
      <c r="R423" s="51">
        <f>IF(Q422=0,0,(SUMPRODUCT(E39:O39,E40:O40)+SUMPRODUCT(E229:O229,E230:O230)+SUMPRODUCT(E422:O422,E423:O423))/Q422)</f>
        <v>0</v>
      </c>
    </row>
    <row r="424" spans="1:18" ht="12.75" hidden="1" customHeight="1">
      <c r="A424" s="597"/>
      <c r="B424" s="586"/>
      <c r="C424" s="570"/>
      <c r="D424" s="69" t="s">
        <v>3</v>
      </c>
      <c r="E424" s="61"/>
      <c r="F424" s="62"/>
      <c r="G424" s="63"/>
      <c r="H424" s="63"/>
      <c r="I424" s="63"/>
      <c r="J424" s="62"/>
      <c r="K424" s="62"/>
      <c r="L424" s="62"/>
      <c r="M424" s="62"/>
      <c r="N424" s="62"/>
      <c r="O424" s="64"/>
      <c r="P424" s="65">
        <f>IF(SUM(E425:O425)=0,0,SUMPRODUCT(E424:O424,E425:O425)/SUM(E425:O425))</f>
        <v>0</v>
      </c>
      <c r="Q424" s="129">
        <f>SUM(E41:N41)+SUM(E231:O231)+SUM(E424:O424)</f>
        <v>0</v>
      </c>
      <c r="R424" s="130">
        <f>IF(Q425=0,0,(SUMPRODUCT(E41:O41,E42:O42)+SUMPRODUCT(E231:O231,E232:O232)+SUMPRODUCT(E424:O424,E425:O425))/(Q425))</f>
        <v>0</v>
      </c>
    </row>
    <row r="425" spans="1:18" ht="12.75" hidden="1" customHeight="1">
      <c r="A425" s="597"/>
      <c r="B425" s="586"/>
      <c r="C425" s="570"/>
      <c r="D425" s="70" t="s">
        <v>5</v>
      </c>
      <c r="E425" s="47"/>
      <c r="F425" s="48"/>
      <c r="G425" s="49"/>
      <c r="H425" s="49"/>
      <c r="I425" s="49"/>
      <c r="J425" s="48"/>
      <c r="K425" s="48"/>
      <c r="L425" s="48"/>
      <c r="M425" s="48"/>
      <c r="N425" s="48"/>
      <c r="O425" s="50"/>
      <c r="P425" s="51">
        <f>IF(SUM(E424:O424)=0,0,SUMPRODUCT(E425:O425,E424:O424)/SUM(E424:O424))</f>
        <v>0</v>
      </c>
      <c r="Q425" s="127">
        <f>SUM(E42:O42)+SUM(E232:O232)+SUM(E425:O425)</f>
        <v>0</v>
      </c>
      <c r="R425" s="51">
        <f>IF(Q424=0,0,(SUMPRODUCT(E41:O41,E42:O42)+SUMPRODUCT(E231:O231,E232:O232)+SUMPRODUCT(E424:O424,E425:O425))/Q424)</f>
        <v>0</v>
      </c>
    </row>
    <row r="426" spans="1:18" ht="12.75" hidden="1" customHeight="1">
      <c r="A426" s="597"/>
      <c r="B426" s="586"/>
      <c r="C426" s="570"/>
      <c r="D426" s="69" t="s">
        <v>3</v>
      </c>
      <c r="E426" s="61"/>
      <c r="F426" s="62"/>
      <c r="G426" s="63"/>
      <c r="H426" s="63"/>
      <c r="I426" s="63"/>
      <c r="J426" s="62"/>
      <c r="K426" s="62"/>
      <c r="L426" s="62"/>
      <c r="M426" s="62"/>
      <c r="N426" s="62"/>
      <c r="O426" s="64"/>
      <c r="P426" s="65">
        <f>IF(SUM(E427:O427)=0,0,SUMPRODUCT(E426:O426,E427:O427)/SUM(E427:O427))</f>
        <v>0</v>
      </c>
      <c r="Q426" s="129">
        <f>SUM(E43:N43)+SUM(E233:O233)+SUM(E426:O426)</f>
        <v>0</v>
      </c>
      <c r="R426" s="130">
        <f>IF(Q427=0,0,(SUMPRODUCT(E43:O43,E44:O44)+SUMPRODUCT(E233:O233,E234:O234)+SUMPRODUCT(E426:O426,E427:O427))/(Q427))</f>
        <v>0</v>
      </c>
    </row>
    <row r="427" spans="1:18" ht="12.75" hidden="1" customHeight="1">
      <c r="A427" s="597"/>
      <c r="B427" s="586"/>
      <c r="C427" s="570"/>
      <c r="D427" s="70" t="s">
        <v>5</v>
      </c>
      <c r="E427" s="47"/>
      <c r="F427" s="48"/>
      <c r="G427" s="49"/>
      <c r="H427" s="49"/>
      <c r="I427" s="49"/>
      <c r="J427" s="48"/>
      <c r="K427" s="48"/>
      <c r="L427" s="48"/>
      <c r="M427" s="48"/>
      <c r="N427" s="48"/>
      <c r="O427" s="50"/>
      <c r="P427" s="51">
        <f>IF(SUM(E426:O426)=0,0,SUMPRODUCT(E427:O427,E426:O426)/SUM(E426:O426))</f>
        <v>0</v>
      </c>
      <c r="Q427" s="127">
        <f>SUM(E44:O44)+SUM(E234:O234)+SUM(E427:O427)</f>
        <v>0</v>
      </c>
      <c r="R427" s="51">
        <f>IF(Q426=0,0,(SUMPRODUCT(E43:O43,E44:O44)+SUMPRODUCT(E233:O233,E234:O234)+SUMPRODUCT(E426:O426,E427:O427))/Q426)</f>
        <v>0</v>
      </c>
    </row>
    <row r="428" spans="1:18" ht="12.75" hidden="1" customHeight="1">
      <c r="A428" s="597"/>
      <c r="B428" s="586"/>
      <c r="C428" s="570"/>
      <c r="D428" s="69" t="s">
        <v>3</v>
      </c>
      <c r="E428" s="61"/>
      <c r="F428" s="62"/>
      <c r="G428" s="63"/>
      <c r="H428" s="63"/>
      <c r="I428" s="63"/>
      <c r="J428" s="62"/>
      <c r="K428" s="62"/>
      <c r="L428" s="62"/>
      <c r="M428" s="62"/>
      <c r="N428" s="62"/>
      <c r="O428" s="64"/>
      <c r="P428" s="65">
        <f>IF(SUM(E429:O429)=0,0,SUMPRODUCT(E428:O428,E429:O429)/SUM(E429:O429))</f>
        <v>0</v>
      </c>
      <c r="Q428" s="129">
        <f>SUM(E45:N45)+SUM(E235:O235)+SUM(E428:O428)</f>
        <v>0</v>
      </c>
      <c r="R428" s="130">
        <f>IF(Q429=0,0,(SUMPRODUCT(E45:O45,E46:O46)+SUMPRODUCT(E235:O235,E236:O236)+SUMPRODUCT(E428:O428,E429:O429))/(Q429))</f>
        <v>0</v>
      </c>
    </row>
    <row r="429" spans="1:18" ht="12.75" hidden="1" customHeight="1">
      <c r="A429" s="597"/>
      <c r="B429" s="586"/>
      <c r="C429" s="570"/>
      <c r="D429" s="70" t="s">
        <v>5</v>
      </c>
      <c r="E429" s="47"/>
      <c r="F429" s="48"/>
      <c r="G429" s="49"/>
      <c r="H429" s="49"/>
      <c r="I429" s="49"/>
      <c r="J429" s="48"/>
      <c r="K429" s="48"/>
      <c r="L429" s="48"/>
      <c r="M429" s="48"/>
      <c r="N429" s="48"/>
      <c r="O429" s="50"/>
      <c r="P429" s="51">
        <f>IF(SUM(E428:O428)=0,0,SUMPRODUCT(E429:O429,E428:O428)/SUM(E428:O428))</f>
        <v>0</v>
      </c>
      <c r="Q429" s="127">
        <f>SUM(E46:O46)+SUM(E236:O236)+SUM(E429:O429)</f>
        <v>0</v>
      </c>
      <c r="R429" s="51">
        <f>IF(Q428=0,0,(SUMPRODUCT(E45:O45,E46:O46)+SUMPRODUCT(E235:O235,E236:O236)+SUMPRODUCT(E428:O428,E429:O429))/Q428)</f>
        <v>0</v>
      </c>
    </row>
    <row r="430" spans="1:18" ht="12.75" hidden="1" customHeight="1">
      <c r="A430" s="597"/>
      <c r="B430" s="586"/>
      <c r="C430" s="570"/>
      <c r="D430" s="69" t="s">
        <v>3</v>
      </c>
      <c r="E430" s="61"/>
      <c r="F430" s="62"/>
      <c r="G430" s="63"/>
      <c r="H430" s="63"/>
      <c r="I430" s="63"/>
      <c r="J430" s="62"/>
      <c r="K430" s="62"/>
      <c r="L430" s="62"/>
      <c r="M430" s="62"/>
      <c r="N430" s="62"/>
      <c r="O430" s="64"/>
      <c r="P430" s="65">
        <f>IF(SUM(E431:O431)=0,0,SUMPRODUCT(E430:O430,E431:O431)/SUM(E431:O431))</f>
        <v>0</v>
      </c>
      <c r="Q430" s="129">
        <f>SUM(E47:N47)+SUM(E237:O237)+SUM(E430:O430)</f>
        <v>0</v>
      </c>
      <c r="R430" s="130">
        <f>IF(Q431=0,0,(SUMPRODUCT(E47:O47,E48:O48)+SUMPRODUCT(E237:O237,E238:O238)+SUMPRODUCT(E430:O430,E431:O431))/(Q431))</f>
        <v>0</v>
      </c>
    </row>
    <row r="431" spans="1:18" ht="12.75" hidden="1" customHeight="1">
      <c r="A431" s="597"/>
      <c r="B431" s="586"/>
      <c r="C431" s="570"/>
      <c r="D431" s="70" t="s">
        <v>5</v>
      </c>
      <c r="E431" s="47"/>
      <c r="F431" s="48"/>
      <c r="G431" s="49"/>
      <c r="H431" s="49"/>
      <c r="I431" s="49"/>
      <c r="J431" s="48"/>
      <c r="K431" s="48"/>
      <c r="L431" s="48"/>
      <c r="M431" s="48"/>
      <c r="N431" s="48"/>
      <c r="O431" s="50"/>
      <c r="P431" s="51">
        <f>IF(SUM(E430:O430)=0,0,SUMPRODUCT(E431:O431,E430:O430)/SUM(E430:O430))</f>
        <v>0</v>
      </c>
      <c r="Q431" s="127">
        <f>SUM(E48:O48)+SUM(E238:O238)+SUM(E431:O431)</f>
        <v>0</v>
      </c>
      <c r="R431" s="51">
        <f>IF(Q430=0,0,(SUMPRODUCT(E47:O47,E48:O48)+SUMPRODUCT(E237:O237,E238:O238)+SUMPRODUCT(E430:O430,E431:O431))/Q430)</f>
        <v>0</v>
      </c>
    </row>
    <row r="432" spans="1:18" ht="12.75" hidden="1" customHeight="1">
      <c r="A432" s="597"/>
      <c r="B432" s="586"/>
      <c r="C432" s="570"/>
      <c r="D432" s="69" t="s">
        <v>3</v>
      </c>
      <c r="E432" s="61"/>
      <c r="F432" s="62"/>
      <c r="G432" s="63"/>
      <c r="H432" s="63"/>
      <c r="I432" s="63"/>
      <c r="J432" s="62"/>
      <c r="K432" s="62"/>
      <c r="L432" s="62"/>
      <c r="M432" s="62"/>
      <c r="N432" s="62"/>
      <c r="O432" s="64"/>
      <c r="P432" s="65">
        <f>IF(SUM(E433:O433)=0,0,SUMPRODUCT(E432:O432,E433:O433)/SUM(E433:O433))</f>
        <v>0</v>
      </c>
      <c r="Q432" s="129">
        <f>SUM(E49:N49)+SUM(E239:O239)+SUM(E432:O432)</f>
        <v>0</v>
      </c>
      <c r="R432" s="130">
        <f>IF(Q433=0,0,(SUMPRODUCT(E49:O49,E50:O50)+SUMPRODUCT(E239:O239,E240:O240)+SUMPRODUCT(E432:O432,E433:O433))/(Q433))</f>
        <v>0</v>
      </c>
    </row>
    <row r="433" spans="1:21" ht="12.75" hidden="1" customHeight="1">
      <c r="A433" s="597"/>
      <c r="B433" s="586"/>
      <c r="C433" s="570"/>
      <c r="D433" s="70" t="s">
        <v>5</v>
      </c>
      <c r="E433" s="47"/>
      <c r="F433" s="48"/>
      <c r="G433" s="49"/>
      <c r="H433" s="49"/>
      <c r="I433" s="49"/>
      <c r="J433" s="48"/>
      <c r="K433" s="48"/>
      <c r="L433" s="48"/>
      <c r="M433" s="48"/>
      <c r="N433" s="48"/>
      <c r="O433" s="50"/>
      <c r="P433" s="51">
        <f>IF(SUM(E432:O432)=0,0,SUMPRODUCT(E433:O433,E432:O432)/SUM(E432:O432))</f>
        <v>0</v>
      </c>
      <c r="Q433" s="127">
        <f>SUM(E50:O50)+SUM(E240:O240)+SUM(E433:O433)</f>
        <v>0</v>
      </c>
      <c r="R433" s="51">
        <f>IF(Q432=0,0,(SUMPRODUCT(E49:O49,E50:O50)+SUMPRODUCT(E239:O239,E240:O240)+SUMPRODUCT(E432:O432,E433:O433))/Q432)</f>
        <v>0</v>
      </c>
    </row>
    <row r="434" spans="1:21" ht="12.75" hidden="1" customHeight="1">
      <c r="A434" s="597"/>
      <c r="B434" s="586"/>
      <c r="C434" s="570"/>
      <c r="D434" s="69" t="s">
        <v>3</v>
      </c>
      <c r="E434" s="61"/>
      <c r="F434" s="62"/>
      <c r="G434" s="63"/>
      <c r="H434" s="63"/>
      <c r="I434" s="63"/>
      <c r="J434" s="62"/>
      <c r="K434" s="62"/>
      <c r="L434" s="62"/>
      <c r="M434" s="62"/>
      <c r="N434" s="62"/>
      <c r="O434" s="64"/>
      <c r="P434" s="65">
        <f>IF(SUM(E435:O435)=0,0,SUMPRODUCT(E434:O434,E435:O435)/SUM(E435:O435))</f>
        <v>0</v>
      </c>
      <c r="Q434" s="129">
        <f>SUM(E51:N51)+SUM(E241:O241)+SUM(E434:O434)</f>
        <v>0</v>
      </c>
      <c r="R434" s="130">
        <f>IF(Q435=0,0,(SUMPRODUCT(E51:O51,E52:O52)+SUMPRODUCT(E241:O241,E242:O242)+SUMPRODUCT(E434:O434,E435:O435))/(Q435))</f>
        <v>0</v>
      </c>
    </row>
    <row r="435" spans="1:21" ht="12.75" hidden="1" customHeight="1">
      <c r="A435" s="597"/>
      <c r="B435" s="586"/>
      <c r="C435" s="570"/>
      <c r="D435" s="70" t="s">
        <v>5</v>
      </c>
      <c r="E435" s="47"/>
      <c r="F435" s="48"/>
      <c r="G435" s="49"/>
      <c r="H435" s="49"/>
      <c r="I435" s="49"/>
      <c r="J435" s="48"/>
      <c r="K435" s="48"/>
      <c r="L435" s="48"/>
      <c r="M435" s="48"/>
      <c r="N435" s="48"/>
      <c r="O435" s="50"/>
      <c r="P435" s="51">
        <f>IF(SUM(E434:O434)=0,0,SUMPRODUCT(E435:O435,E434:O434)/SUM(E434:O434))</f>
        <v>0</v>
      </c>
      <c r="Q435" s="127">
        <f>SUM(E52:O52)+SUM(E242:O242)+SUM(E435:O435)</f>
        <v>0</v>
      </c>
      <c r="R435" s="51">
        <f>IF(Q434=0,0,(SUMPRODUCT(E51:O51,E52:O52)+SUMPRODUCT(E241:O241,E242:O242)+SUMPRODUCT(E434:O434,E435:O435))/Q434)</f>
        <v>0</v>
      </c>
    </row>
    <row r="436" spans="1:21">
      <c r="A436" s="610" t="s">
        <v>6</v>
      </c>
      <c r="B436" s="611"/>
      <c r="C436" s="611"/>
      <c r="D436" s="118" t="s">
        <v>3</v>
      </c>
      <c r="E436" s="81">
        <f>E388+E390+E392+E394+E396+E398+E400+E402+E404+E406+E408+E410+E412+E414+E416+E418+E420+E422+E424+E426+E428+E430+E432+E434</f>
        <v>37247.31</v>
      </c>
      <c r="F436" s="82">
        <f t="shared" ref="F436:O436" si="39">F388+F390+F392+F394+F396+F398+F400+F402+F404+F406+F408+F410+F412+F414+F416+F418+F420+F422+F424+F426+F428+F430+F432+F434</f>
        <v>0</v>
      </c>
      <c r="G436" s="82">
        <f t="shared" si="39"/>
        <v>64083.500000000007</v>
      </c>
      <c r="H436" s="82">
        <f t="shared" si="39"/>
        <v>44477.07</v>
      </c>
      <c r="I436" s="82">
        <f t="shared" si="39"/>
        <v>35700.31</v>
      </c>
      <c r="J436" s="82">
        <f t="shared" si="39"/>
        <v>71878.260000000009</v>
      </c>
      <c r="K436" s="82">
        <f t="shared" si="39"/>
        <v>31125.879999999997</v>
      </c>
      <c r="L436" s="82">
        <f t="shared" si="39"/>
        <v>29793.229999999996</v>
      </c>
      <c r="M436" s="82">
        <f t="shared" si="39"/>
        <v>54714.7</v>
      </c>
      <c r="N436" s="82">
        <f t="shared" si="39"/>
        <v>46430.12</v>
      </c>
      <c r="O436" s="83">
        <f t="shared" si="39"/>
        <v>0</v>
      </c>
      <c r="P436" s="84">
        <f>IF(SUM(E437:O437)=0,0,SUMPRODUCT(E436:O436,E437:O437)/SUM(E437:O437))</f>
        <v>46459.340741078973</v>
      </c>
      <c r="Q436" s="84">
        <f>SUM(E53:N53)+SUM(E243:O243)+SUM(E436:O436)</f>
        <v>1334981.3799999999</v>
      </c>
      <c r="R436" s="126">
        <f>IF(Q437=0,0,(SUMPRODUCT(E53:O53,E54:O54)+SUMPRODUCT(E243:O243,E244:O244)+SUMPRODUCT(E436:O436,E437:O437))/(Q437))</f>
        <v>51490.951898753439</v>
      </c>
    </row>
    <row r="437" spans="1:21">
      <c r="A437" s="608" t="s">
        <v>1</v>
      </c>
      <c r="B437" s="609"/>
      <c r="C437" s="609"/>
      <c r="D437" s="131" t="s">
        <v>5</v>
      </c>
      <c r="E437" s="77">
        <f>IF(E436=0,0,(E388*E389+E390*E391+E392*E393+E394*E395+E396*E397+E398*E399+E400*E401+E402*E403+E404*E405+E406*E407+E408*E409+E410*E411+E412*E413+E414*E415+E416*E417+E418*E419+E420*E421+E422*E423+E424*E425+E426*E427+E428*E429+E430*E431+E432*E433+E434*E435)/E436)</f>
        <v>2947.7412742962615</v>
      </c>
      <c r="F437" s="78">
        <f t="shared" ref="F437:O437" si="40">IF(F436=0,0,(F388*F389+F390*F391+F392*F393+F394*F395+F396*F397+F398*F399+F400*F401+F402*F403+F404*F405+F406*F407+F408*F409+F410*F411+F412*F413+F414*F415+F416*F417+F418*F419+F420*F421+F422*F423+F424*F425+F426*F427+F428*F429+F430*F431+F432*F433+F434*F435)/F436)</f>
        <v>0</v>
      </c>
      <c r="G437" s="78">
        <f t="shared" si="40"/>
        <v>3315.6748145832671</v>
      </c>
      <c r="H437" s="78">
        <f t="shared" si="40"/>
        <v>3306.6199055356833</v>
      </c>
      <c r="I437" s="78">
        <f t="shared" si="40"/>
        <v>3263.5689710666566</v>
      </c>
      <c r="J437" s="78">
        <f t="shared" si="40"/>
        <v>3227.2783662429142</v>
      </c>
      <c r="K437" s="78">
        <f t="shared" si="40"/>
        <v>3370.2006680580316</v>
      </c>
      <c r="L437" s="78">
        <f t="shared" si="40"/>
        <v>2842.1275244318654</v>
      </c>
      <c r="M437" s="78">
        <f t="shared" si="40"/>
        <v>3330.7670708491914</v>
      </c>
      <c r="N437" s="78">
        <f t="shared" si="40"/>
        <v>3435.8564275328677</v>
      </c>
      <c r="O437" s="79">
        <f t="shared" si="40"/>
        <v>0</v>
      </c>
      <c r="P437" s="85">
        <f>IF(SUM(E436:O436)=0,0,SUMPRODUCT(E437:O437,E436:O436)/SUM(E436:O436))</f>
        <v>3247.4915304675874</v>
      </c>
      <c r="Q437" s="127">
        <f>SUM(E54:O54)+SUM(E244:O244)+SUM(E437:O437)</f>
        <v>84391.126277589501</v>
      </c>
      <c r="R437" s="51">
        <f>IF(Q436=0,0,(SUMPRODUCT(E53:O53,E54:O54)+SUMPRODUCT(E243:O243,E244:O244)+SUMPRODUCT(E436:O436,E437:O437))/Q436)</f>
        <v>3255.0112600379402</v>
      </c>
      <c r="T437" s="8"/>
      <c r="U437" s="8"/>
    </row>
    <row r="438" spans="1:21" hidden="1">
      <c r="A438" s="593" t="str">
        <f>+A245</f>
        <v>RTS-EF</v>
      </c>
      <c r="B438" s="594">
        <f>+B245</f>
        <v>1</v>
      </c>
      <c r="C438" s="562" t="str">
        <f>C245</f>
        <v>EX1163 (PC1250)</v>
      </c>
      <c r="D438" s="120" t="s">
        <v>3</v>
      </c>
      <c r="E438" s="333"/>
      <c r="F438" s="311"/>
      <c r="G438" s="311"/>
      <c r="H438" s="306"/>
      <c r="I438" s="333"/>
      <c r="J438" s="326"/>
      <c r="K438" s="326"/>
      <c r="L438" s="326"/>
      <c r="M438" s="62"/>
      <c r="N438" s="62"/>
      <c r="O438" s="64"/>
      <c r="P438" s="90">
        <f>IF(SUM(E439:O439)=0,0,SUMPRODUCT(E438:O438,E439:O439)/SUM(E439:O439))</f>
        <v>0</v>
      </c>
      <c r="Q438" s="84">
        <f>SUM(E55:N55)+SUM(E245:O245)+SUM(E438:O438)</f>
        <v>0</v>
      </c>
      <c r="R438" s="126">
        <f>IF(Q439=0,0,(SUMPRODUCT(E55:O55,E56:O56)+SUMPRODUCT(E245:O245,E246:O246)+SUMPRODUCT(E438:O438,E439:O439))/(Q439))</f>
        <v>0</v>
      </c>
    </row>
    <row r="439" spans="1:21" hidden="1">
      <c r="A439" s="575"/>
      <c r="B439" s="592"/>
      <c r="C439" s="563"/>
      <c r="D439" s="344" t="s">
        <v>5</v>
      </c>
      <c r="E439" s="338"/>
      <c r="F439" s="308"/>
      <c r="G439" s="308"/>
      <c r="H439" s="308"/>
      <c r="I439" s="309"/>
      <c r="J439" s="309"/>
      <c r="K439" s="308"/>
      <c r="L439" s="308"/>
      <c r="M439" s="48"/>
      <c r="N439" s="48"/>
      <c r="O439" s="50"/>
      <c r="P439" s="95">
        <f>IF(SUM(E438:O438)=0,0,SUMPRODUCT(E439:O439,E438:O438)/SUM(E438:O438))</f>
        <v>0</v>
      </c>
      <c r="Q439" s="127">
        <f>SUM(E56:O56)+SUM(E246:O246)+SUM(E439:O439)</f>
        <v>0</v>
      </c>
      <c r="R439" s="51">
        <f>IF(Q438=0,0,(SUMPRODUCT(E55:O55,E56:O56)+SUMPRODUCT(E245:O245,E246:O246)+SUMPRODUCT(E438:O438,E439:O439))/Q438)</f>
        <v>0</v>
      </c>
    </row>
    <row r="440" spans="1:21" hidden="1">
      <c r="A440" s="575"/>
      <c r="B440" s="592">
        <f>+B247</f>
        <v>2</v>
      </c>
      <c r="C440" s="562" t="str">
        <f>C247</f>
        <v>EX1831(PC2000)</v>
      </c>
      <c r="D440" s="99" t="s">
        <v>3</v>
      </c>
      <c r="E440" s="328"/>
      <c r="F440" s="314"/>
      <c r="G440" s="314"/>
      <c r="H440" s="314"/>
      <c r="I440" s="311"/>
      <c r="J440" s="311"/>
      <c r="K440" s="311"/>
      <c r="L440" s="328"/>
      <c r="M440" s="314"/>
      <c r="N440" s="314"/>
      <c r="O440" s="64"/>
      <c r="P440" s="98">
        <f>IF(SUM(E441:O441)=0,0,SUMPRODUCT(E440:O440,E441:O441)/SUM(E441:O441))</f>
        <v>0</v>
      </c>
      <c r="Q440" s="129">
        <f>SUM(E57:N57)+SUM(E247:O247)+SUM(E440:O440)</f>
        <v>0</v>
      </c>
      <c r="R440" s="130">
        <f>IF(Q441=0,0,(SUMPRODUCT(E57:O57,E58:O58)+SUMPRODUCT(E247:O247,E248:O248)+SUMPRODUCT(E440:O440,E441:O441))/(Q441))</f>
        <v>0</v>
      </c>
    </row>
    <row r="441" spans="1:21" hidden="1">
      <c r="A441" s="575"/>
      <c r="B441" s="592"/>
      <c r="C441" s="563"/>
      <c r="D441" s="344" t="s">
        <v>5</v>
      </c>
      <c r="E441" s="309"/>
      <c r="F441" s="309"/>
      <c r="G441" s="308"/>
      <c r="H441" s="308"/>
      <c r="I441" s="308"/>
      <c r="J441" s="308"/>
      <c r="K441" s="308"/>
      <c r="L441" s="309"/>
      <c r="M441" s="309"/>
      <c r="N441" s="308"/>
      <c r="O441" s="50"/>
      <c r="P441" s="51">
        <f>IF(SUM(E440:O440)=0,0,SUMPRODUCT(E441:O441,E440:O440)/SUM(E440:O440))</f>
        <v>0</v>
      </c>
      <c r="Q441" s="127">
        <f>SUM(E58:O58)+SUM(E248:O248)+SUM(E441:O441)</f>
        <v>0</v>
      </c>
      <c r="R441" s="51">
        <f>IF(Q440=0,0,(SUMPRODUCT(E57:O57,E58:O58)+SUMPRODUCT(E247:O247,E248:O248)+SUMPRODUCT(E440:O440,E441:O441))/Q440)</f>
        <v>0</v>
      </c>
    </row>
    <row r="442" spans="1:21" hidden="1">
      <c r="A442" s="575"/>
      <c r="B442" s="592">
        <f>+B249</f>
        <v>3</v>
      </c>
      <c r="C442" s="563">
        <f>C249</f>
        <v>0</v>
      </c>
      <c r="D442" s="99" t="s">
        <v>3</v>
      </c>
      <c r="E442" s="328"/>
      <c r="F442" s="311"/>
      <c r="G442" s="311"/>
      <c r="H442" s="311"/>
      <c r="I442" s="328"/>
      <c r="J442" s="314"/>
      <c r="K442" s="314"/>
      <c r="L442" s="314"/>
      <c r="M442" s="62"/>
      <c r="N442" s="62"/>
      <c r="O442" s="64"/>
      <c r="P442" s="98">
        <f>IF(SUM(E443:O443)=0,0,SUMPRODUCT(E442:O442,E443:O443)/SUM(E443:O443))</f>
        <v>0</v>
      </c>
      <c r="Q442" s="129">
        <f>SUM(E59:N59)+SUM(E249:O249)+SUM(E442:O442)</f>
        <v>0</v>
      </c>
      <c r="R442" s="130">
        <f>IF(Q443=0,0,(SUMPRODUCT(E59:O59,E60:O60)+SUMPRODUCT(E249:O249,E250:O250)+SUMPRODUCT(E442:O442,E443:O443))/(Q443))</f>
        <v>0</v>
      </c>
    </row>
    <row r="443" spans="1:21" hidden="1">
      <c r="A443" s="575"/>
      <c r="B443" s="592"/>
      <c r="C443" s="585"/>
      <c r="D443" s="100" t="s">
        <v>5</v>
      </c>
      <c r="E443" s="338"/>
      <c r="F443" s="308"/>
      <c r="G443" s="308"/>
      <c r="H443" s="308"/>
      <c r="I443" s="308"/>
      <c r="J443" s="308"/>
      <c r="K443" s="308"/>
      <c r="L443" s="308"/>
      <c r="M443" s="48"/>
      <c r="N443" s="48"/>
      <c r="O443" s="50"/>
      <c r="P443" s="51">
        <f>IF(SUM(E442:O442)=0,0,SUMPRODUCT(E443:O443,E442:O442)/SUM(E442:O442))</f>
        <v>0</v>
      </c>
      <c r="Q443" s="127">
        <f>SUM(E60:O60)+SUM(E250:O250)+SUM(E443:O443)</f>
        <v>0</v>
      </c>
      <c r="R443" s="51">
        <f>IF(Q442=0,0,(SUMPRODUCT(E59:O59,E60:O60)+SUMPRODUCT(E249:O249,E250:O250)+SUMPRODUCT(E442:O442,E443:O443))/Q442)</f>
        <v>0</v>
      </c>
    </row>
    <row r="444" spans="1:21" hidden="1">
      <c r="A444" s="575"/>
      <c r="B444" s="592">
        <v>4</v>
      </c>
      <c r="C444" s="562">
        <f>C251</f>
        <v>0</v>
      </c>
      <c r="D444" s="134" t="s">
        <v>3</v>
      </c>
      <c r="E444" s="61"/>
      <c r="F444" s="62"/>
      <c r="G444" s="63"/>
      <c r="H444" s="63"/>
      <c r="I444" s="63"/>
      <c r="J444" s="62"/>
      <c r="K444" s="62"/>
      <c r="L444" s="62"/>
      <c r="M444" s="62"/>
      <c r="N444" s="62"/>
      <c r="O444" s="64"/>
      <c r="P444" s="98">
        <f>IF(SUM(E445:O445)=0,0,SUMPRODUCT(E444:O444,E445:O445)/SUM(E445:O445))</f>
        <v>0</v>
      </c>
      <c r="Q444" s="129">
        <f>SUM(E61:N61)+SUM(E251:O251)+SUM(E444:O444)</f>
        <v>0</v>
      </c>
      <c r="R444" s="130">
        <f>IF(Q445=0,0,(SUMPRODUCT(E61:O61,E62:O62)+SUMPRODUCT(E251:O251,E252:O252)+SUMPRODUCT(E444:O444,E445:O445))/(Q445))</f>
        <v>0</v>
      </c>
    </row>
    <row r="445" spans="1:21" hidden="1">
      <c r="A445" s="575"/>
      <c r="B445" s="592"/>
      <c r="C445" s="563"/>
      <c r="D445" s="133" t="s">
        <v>5</v>
      </c>
      <c r="E445" s="47"/>
      <c r="F445" s="48"/>
      <c r="G445" s="49"/>
      <c r="H445" s="49"/>
      <c r="I445" s="49"/>
      <c r="J445" s="48"/>
      <c r="K445" s="48"/>
      <c r="L445" s="48"/>
      <c r="M445" s="48"/>
      <c r="N445" s="48"/>
      <c r="O445" s="50"/>
      <c r="P445" s="51">
        <f>IF(SUM(E444:O444)=0,0,SUMPRODUCT(E445:O445,E444:O444)/SUM(E444:O444))</f>
        <v>0</v>
      </c>
      <c r="Q445" s="127">
        <f>SUM(E62:O62)+SUM(E252:O252)+SUM(E445:O445)</f>
        <v>0</v>
      </c>
      <c r="R445" s="51">
        <f>IF(Q444=0,0,(SUMPRODUCT(E61:O61,E62:O62)+SUMPRODUCT(E251:O251,E252:O252)+SUMPRODUCT(E444:O444,E445:O445))/Q444)</f>
        <v>0</v>
      </c>
    </row>
    <row r="446" spans="1:21" hidden="1">
      <c r="A446" s="575"/>
      <c r="B446" s="592">
        <f>+B253</f>
        <v>5</v>
      </c>
      <c r="C446" s="600">
        <f>+C253</f>
        <v>0</v>
      </c>
      <c r="D446" s="134" t="s">
        <v>3</v>
      </c>
      <c r="E446" s="61"/>
      <c r="F446" s="62"/>
      <c r="G446" s="63"/>
      <c r="H446" s="63"/>
      <c r="I446" s="63"/>
      <c r="J446" s="62"/>
      <c r="K446" s="62"/>
      <c r="L446" s="62"/>
      <c r="M446" s="62"/>
      <c r="N446" s="62"/>
      <c r="O446" s="64"/>
      <c r="P446" s="98">
        <f>IF(SUM(E447:O447)=0,0,SUMPRODUCT(E446:O446,E447:O447)/SUM(E447:O447))</f>
        <v>0</v>
      </c>
      <c r="Q446" s="129">
        <f>SUM(E63:N63)+SUM(E253:O253)+SUM(E446:O446)</f>
        <v>0</v>
      </c>
      <c r="R446" s="130">
        <f>IF(Q447=0,0,(SUMPRODUCT(E63:O63,E64:O64)+SUMPRODUCT(E253:O253,E254:O254)+SUMPRODUCT(E446:O446,E447:O447))/(Q447))</f>
        <v>0</v>
      </c>
    </row>
    <row r="447" spans="1:21" hidden="1">
      <c r="A447" s="575"/>
      <c r="B447" s="592"/>
      <c r="C447" s="600"/>
      <c r="D447" s="133" t="s">
        <v>5</v>
      </c>
      <c r="E447" s="47"/>
      <c r="F447" s="48"/>
      <c r="G447" s="49"/>
      <c r="H447" s="49"/>
      <c r="I447" s="49"/>
      <c r="J447" s="48"/>
      <c r="K447" s="48"/>
      <c r="L447" s="48"/>
      <c r="M447" s="48"/>
      <c r="N447" s="48"/>
      <c r="O447" s="50"/>
      <c r="P447" s="51">
        <f>IF(SUM(E446:O446)=0,0,SUMPRODUCT(E447:O447,E446:O446)/SUM(E446:O446))</f>
        <v>0</v>
      </c>
      <c r="Q447" s="127">
        <f>SUM(E64:O64)+SUM(E254:O254)+SUM(E447:O447)</f>
        <v>0</v>
      </c>
      <c r="R447" s="51">
        <f>IF(Q446=0,0,(SUMPRODUCT(E63:O63,E64:O64)+SUMPRODUCT(E253:O253,E254:O254)+SUMPRODUCT(E446:O446,E447:O447))/Q446)</f>
        <v>0</v>
      </c>
    </row>
    <row r="448" spans="1:21" hidden="1">
      <c r="A448" s="575"/>
      <c r="B448" s="592">
        <f>+B255</f>
        <v>6</v>
      </c>
      <c r="C448" s="600">
        <f>+C255</f>
        <v>0</v>
      </c>
      <c r="D448" s="134" t="s">
        <v>3</v>
      </c>
      <c r="E448" s="61"/>
      <c r="F448" s="62"/>
      <c r="G448" s="63"/>
      <c r="H448" s="63"/>
      <c r="I448" s="63"/>
      <c r="J448" s="62"/>
      <c r="K448" s="62"/>
      <c r="L448" s="62"/>
      <c r="M448" s="62"/>
      <c r="N448" s="62"/>
      <c r="O448" s="64"/>
      <c r="P448" s="98">
        <f>IF(SUM(E449:O449)=0,0,SUMPRODUCT(E448:O448,E449:O449)/SUM(E449:O449))</f>
        <v>0</v>
      </c>
      <c r="Q448" s="129">
        <f>SUM(E65:N65)+SUM(E255:O255)+SUM(E448:O448)</f>
        <v>0</v>
      </c>
      <c r="R448" s="130">
        <f>IF(Q449=0,0,(SUMPRODUCT(E65:O65,E66:O66)+SUMPRODUCT(E255:O255,E256:O256)+SUMPRODUCT(E448:O448,E449:O449))/(Q449))</f>
        <v>0</v>
      </c>
    </row>
    <row r="449" spans="1:19" hidden="1">
      <c r="A449" s="575"/>
      <c r="B449" s="592"/>
      <c r="C449" s="600"/>
      <c r="D449" s="133" t="s">
        <v>5</v>
      </c>
      <c r="E449" s="47"/>
      <c r="F449" s="48"/>
      <c r="G449" s="49"/>
      <c r="H449" s="49"/>
      <c r="I449" s="49"/>
      <c r="J449" s="48"/>
      <c r="K449" s="48"/>
      <c r="L449" s="48"/>
      <c r="M449" s="48"/>
      <c r="N449" s="48"/>
      <c r="O449" s="50"/>
      <c r="P449" s="51">
        <f>IF(SUM(E448:O448)=0,0,SUMPRODUCT(E449:O449,E448:O448)/SUM(E448:O448))</f>
        <v>0</v>
      </c>
      <c r="Q449" s="127">
        <f>SUM(E66:O66)+SUM(E256:O256)+SUM(E449:O449)</f>
        <v>0</v>
      </c>
      <c r="R449" s="51">
        <f>IF(Q448=0,0,(SUMPRODUCT(E65:O65,E66:O66)+SUMPRODUCT(E255:O255,E256:O256)+SUMPRODUCT(E448:O448,E449:O449))/Q448)</f>
        <v>0</v>
      </c>
    </row>
    <row r="450" spans="1:19" hidden="1">
      <c r="A450" s="575"/>
      <c r="B450" s="592">
        <f>+B257</f>
        <v>7</v>
      </c>
      <c r="C450" s="600">
        <f>+C257</f>
        <v>0</v>
      </c>
      <c r="D450" s="134" t="s">
        <v>3</v>
      </c>
      <c r="E450" s="61"/>
      <c r="F450" s="62"/>
      <c r="G450" s="63"/>
      <c r="H450" s="63"/>
      <c r="I450" s="63"/>
      <c r="J450" s="62"/>
      <c r="K450" s="62"/>
      <c r="L450" s="62"/>
      <c r="M450" s="62"/>
      <c r="N450" s="62"/>
      <c r="O450" s="64"/>
      <c r="P450" s="98">
        <f>IF(SUM(E451:O451)=0,0,SUMPRODUCT(E450:O450,E451:O451)/SUM(E451:O451))</f>
        <v>0</v>
      </c>
      <c r="Q450" s="129">
        <f>SUM(E67:N67)+SUM(E257:O257)+SUM(E450:O450)</f>
        <v>0</v>
      </c>
      <c r="R450" s="130">
        <f>IF(Q451=0,0,(SUMPRODUCT(E67:O67,E68:O68)+SUMPRODUCT(E257:O257,E258:O258)+SUMPRODUCT(E450:O450,E451:O451))/(Q451))</f>
        <v>0</v>
      </c>
    </row>
    <row r="451" spans="1:19" hidden="1">
      <c r="A451" s="575"/>
      <c r="B451" s="592"/>
      <c r="C451" s="600"/>
      <c r="D451" s="133" t="s">
        <v>5</v>
      </c>
      <c r="E451" s="47"/>
      <c r="F451" s="48"/>
      <c r="G451" s="49"/>
      <c r="H451" s="49"/>
      <c r="I451" s="49"/>
      <c r="J451" s="48"/>
      <c r="K451" s="48"/>
      <c r="L451" s="48"/>
      <c r="M451" s="48"/>
      <c r="N451" s="48"/>
      <c r="O451" s="50"/>
      <c r="P451" s="51">
        <f>IF(SUM(E450:O450)=0,0,SUMPRODUCT(E451:O451,E450:O450)/SUM(E450:O450))</f>
        <v>0</v>
      </c>
      <c r="Q451" s="127">
        <f>SUM(E68:O68)+SUM(E258:O258)+SUM(E451:O451)</f>
        <v>0</v>
      </c>
      <c r="R451" s="51">
        <f>IF(Q450=0,0,(SUMPRODUCT(E67:O67,E68:O68)+SUMPRODUCT(E257:O257,E258:O258)+SUMPRODUCT(E450:O450,E451:O451))/Q450)</f>
        <v>0</v>
      </c>
    </row>
    <row r="452" spans="1:19" hidden="1">
      <c r="A452" s="582" t="s">
        <v>6</v>
      </c>
      <c r="B452" s="583"/>
      <c r="C452" s="584"/>
      <c r="D452" s="80" t="s">
        <v>3</v>
      </c>
      <c r="E452" s="102">
        <f>E438+E440+E442+E446+E444+E448+E450</f>
        <v>0</v>
      </c>
      <c r="F452" s="103">
        <f t="shared" ref="F452:O452" si="41">F438+F440+F442+F446+F444+F448+F450</f>
        <v>0</v>
      </c>
      <c r="G452" s="103">
        <f t="shared" si="41"/>
        <v>0</v>
      </c>
      <c r="H452" s="103">
        <f t="shared" si="41"/>
        <v>0</v>
      </c>
      <c r="I452" s="103">
        <f t="shared" si="41"/>
        <v>0</v>
      </c>
      <c r="J452" s="103">
        <f>J438+J440+J442+J446+J444+J448+J450</f>
        <v>0</v>
      </c>
      <c r="K452" s="103">
        <f t="shared" si="41"/>
        <v>0</v>
      </c>
      <c r="L452" s="103">
        <f>L438+L440+L442+L446+L444+L448+L450</f>
        <v>0</v>
      </c>
      <c r="M452" s="103">
        <f t="shared" si="41"/>
        <v>0</v>
      </c>
      <c r="N452" s="103">
        <f>N438+N440+N442+N446+N444+N448+N450</f>
        <v>0</v>
      </c>
      <c r="O452" s="104">
        <f t="shared" si="41"/>
        <v>0</v>
      </c>
      <c r="P452" s="84">
        <f>IF(SUM(E453:O453)=0,0,SUMPRODUCT(E452:O452,E453:O453)/SUM(E453:O453))</f>
        <v>0</v>
      </c>
      <c r="Q452" s="84">
        <f>SUM(E69:O69)+SUM(E259:O259)+SUM(E452:O452)</f>
        <v>0</v>
      </c>
      <c r="R452" s="126">
        <f>IF(Q453=0,0,(SUMPRODUCT(E69:O69,E70:O70)+SUMPRODUCT(E259:O259,E260:O260)+SUMPRODUCT(E452:O452,E453:O453))/(Q453))</f>
        <v>0</v>
      </c>
    </row>
    <row r="453" spans="1:19" hidden="1">
      <c r="A453" s="589" t="s">
        <v>1</v>
      </c>
      <c r="B453" s="590"/>
      <c r="C453" s="591"/>
      <c r="D453" s="105" t="s">
        <v>5</v>
      </c>
      <c r="E453" s="106">
        <f t="shared" ref="E453:O453" si="42">IF(E452=0,0,(E438*E439+E440*E441+E442*E443+E444*E445+E446*E447+E448*E449+E450*E451)/E452)</f>
        <v>0</v>
      </c>
      <c r="F453" s="107">
        <f t="shared" si="42"/>
        <v>0</v>
      </c>
      <c r="G453" s="107">
        <f t="shared" si="42"/>
        <v>0</v>
      </c>
      <c r="H453" s="107">
        <f t="shared" si="42"/>
        <v>0</v>
      </c>
      <c r="I453" s="107">
        <f t="shared" si="42"/>
        <v>0</v>
      </c>
      <c r="J453" s="107">
        <f t="shared" si="42"/>
        <v>0</v>
      </c>
      <c r="K453" s="107">
        <f t="shared" si="42"/>
        <v>0</v>
      </c>
      <c r="L453" s="107">
        <f t="shared" si="42"/>
        <v>0</v>
      </c>
      <c r="M453" s="107">
        <f t="shared" si="42"/>
        <v>0</v>
      </c>
      <c r="N453" s="107">
        <f t="shared" si="42"/>
        <v>0</v>
      </c>
      <c r="O453" s="101">
        <f t="shared" si="42"/>
        <v>0</v>
      </c>
      <c r="P453" s="85">
        <f>IF(SUM(E452:O452)=0,0,SUMPRODUCT(E453:O453,E452:O452)/SUM(E452:O452))</f>
        <v>0</v>
      </c>
      <c r="Q453" s="132">
        <f>SUM(E70:O70)+SUM(E260:O260)+SUM(E453:O453)</f>
        <v>0</v>
      </c>
      <c r="R453" s="85">
        <f>IF(Q452=0,0,(SUMPRODUCT(E69:O69,E70:O70)+SUMPRODUCT(E259:O259,E260:O260)+SUMPRODUCT(E452:O452,E453:O453))/Q452)</f>
        <v>0</v>
      </c>
    </row>
    <row r="454" spans="1:19" hidden="1">
      <c r="A454" s="582" t="s">
        <v>165</v>
      </c>
      <c r="B454" s="583"/>
      <c r="C454" s="584"/>
      <c r="D454" s="80" t="s">
        <v>3</v>
      </c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84"/>
      <c r="Q454" s="84"/>
      <c r="R454" s="126"/>
      <c r="S454" s="6"/>
    </row>
    <row r="455" spans="1:19" hidden="1">
      <c r="A455" s="589" t="s">
        <v>166</v>
      </c>
      <c r="B455" s="590"/>
      <c r="C455" s="591"/>
      <c r="D455" s="105" t="s">
        <v>5</v>
      </c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85"/>
      <c r="Q455" s="127"/>
      <c r="R455" s="51"/>
    </row>
    <row r="456" spans="1:19" ht="12" customHeight="1">
      <c r="A456" s="593" t="str">
        <f>+A279</f>
        <v>RTS-G</v>
      </c>
      <c r="B456" s="601">
        <v>1</v>
      </c>
      <c r="C456" s="562" t="s">
        <v>144</v>
      </c>
      <c r="D456" s="86" t="s">
        <v>3</v>
      </c>
      <c r="E456" s="333">
        <v>1885.33</v>
      </c>
      <c r="F456" s="326">
        <v>0</v>
      </c>
      <c r="G456" s="326">
        <v>0</v>
      </c>
      <c r="H456" s="326">
        <v>4116.5</v>
      </c>
      <c r="I456" s="311">
        <v>1632.29</v>
      </c>
      <c r="J456" s="311">
        <v>10049.290000000001</v>
      </c>
      <c r="K456" s="306">
        <v>5467.17</v>
      </c>
      <c r="L456" s="333">
        <v>1652.58</v>
      </c>
      <c r="M456" s="326">
        <v>5867.42</v>
      </c>
      <c r="N456" s="326">
        <v>3693.04</v>
      </c>
      <c r="O456" s="89"/>
      <c r="P456" s="90">
        <f>IF(SUM(E457:O457)=0,0,SUMPRODUCT(E456:O456,E457:O457)/SUM(E457:O457))</f>
        <v>3433.5487092904141</v>
      </c>
      <c r="Q456" s="84">
        <f>SUM(E89:N89)+SUM(E281:N281)+SUM(E456:O456)</f>
        <v>159664.79999999999</v>
      </c>
      <c r="R456" s="126">
        <f>IF(Q457=0,0,(SUMPRODUCT(E89:O89,E90:O90)+SUMPRODUCT(E281:N281,E282:N282)+SUMPRODUCT(E456:O456,E457:O457))/(Q457))</f>
        <v>5582.696719998663</v>
      </c>
    </row>
    <row r="457" spans="1:19" ht="12" customHeight="1">
      <c r="A457" s="575"/>
      <c r="B457" s="595"/>
      <c r="C457" s="563"/>
      <c r="D457" s="91" t="s">
        <v>5</v>
      </c>
      <c r="E457" s="327">
        <v>6339</v>
      </c>
      <c r="F457" s="316">
        <v>6339</v>
      </c>
      <c r="G457" s="316">
        <v>6389</v>
      </c>
      <c r="H457" s="316">
        <v>6577</v>
      </c>
      <c r="I457" s="308">
        <v>6935</v>
      </c>
      <c r="J457" s="308">
        <v>6521.8298969072202</v>
      </c>
      <c r="K457" s="308">
        <v>6185.4074074074097</v>
      </c>
      <c r="L457" s="327">
        <v>5996.5454545454504</v>
      </c>
      <c r="M457" s="316">
        <v>6140.5511811023598</v>
      </c>
      <c r="N457" s="316">
        <v>5877.49180327869</v>
      </c>
      <c r="O457" s="94"/>
      <c r="P457" s="95">
        <f>IF(SUM(E456:O456)=0,0,SUMPRODUCT(E457:O457,E456:O456)/SUM(E456:O456))</f>
        <v>6324.9002441454941</v>
      </c>
      <c r="Q457" s="127">
        <f>SUM(E90:O90)+SUM(E282:N282)+SUM(E457:O457)</f>
        <v>190999.19679160841</v>
      </c>
      <c r="R457" s="51">
        <f>IF(Q456=0,0,(SUMPRODUCT(E89:O89,E90:O90)+SUMPRODUCT(E281:N281,E282:N282)+SUMPRODUCT(E456:O456,E457:O457))/Q456)</f>
        <v>6678.3072377311182</v>
      </c>
    </row>
    <row r="458" spans="1:19" ht="12" customHeight="1">
      <c r="A458" s="575"/>
      <c r="B458" s="595">
        <f>+B456+1</f>
        <v>2</v>
      </c>
      <c r="C458" s="562" t="s">
        <v>108</v>
      </c>
      <c r="D458" s="96" t="s">
        <v>3</v>
      </c>
      <c r="E458" s="328">
        <v>4243.3</v>
      </c>
      <c r="F458" s="314">
        <v>0</v>
      </c>
      <c r="G458" s="314">
        <v>0</v>
      </c>
      <c r="H458" s="314">
        <v>8584.09</v>
      </c>
      <c r="I458" s="311">
        <v>2110.83</v>
      </c>
      <c r="J458" s="311">
        <v>10219.629999999999</v>
      </c>
      <c r="K458" s="311">
        <v>6162.42</v>
      </c>
      <c r="L458" s="328">
        <v>1680.04</v>
      </c>
      <c r="M458" s="314">
        <v>5369.29</v>
      </c>
      <c r="N458" s="314">
        <v>4863.67</v>
      </c>
      <c r="O458" s="97"/>
      <c r="P458" s="98">
        <f>IF(SUM(E459:O459)=0,0,SUMPRODUCT(E458:O458,E459:O459)/SUM(E459:O459))</f>
        <v>4387.7575737217849</v>
      </c>
      <c r="Q458" s="84">
        <f>SUM(E91:N91)+SUM(E283:N283)+SUM(E458:O458)</f>
        <v>135031.13999999998</v>
      </c>
      <c r="R458" s="126">
        <f>IF(Q459=0,0,(SUMPRODUCT(E91:O91,E92:O92)+SUMPRODUCT(E283:N283,E284:N284)+SUMPRODUCT(E458:O458,E459:O459))/(Q459))</f>
        <v>4553.905672578584</v>
      </c>
    </row>
    <row r="459" spans="1:19" ht="12" customHeight="1">
      <c r="A459" s="575"/>
      <c r="B459" s="595"/>
      <c r="C459" s="563"/>
      <c r="D459" s="91" t="s">
        <v>5</v>
      </c>
      <c r="E459" s="327">
        <v>6687</v>
      </c>
      <c r="F459" s="316">
        <v>6687</v>
      </c>
      <c r="G459" s="316">
        <v>6726</v>
      </c>
      <c r="H459" s="316">
        <v>6835</v>
      </c>
      <c r="I459" s="308">
        <v>7059</v>
      </c>
      <c r="J459" s="308">
        <v>7256</v>
      </c>
      <c r="K459" s="308">
        <v>6424.9831932773104</v>
      </c>
      <c r="L459" s="327">
        <v>5983.9642857142899</v>
      </c>
      <c r="M459" s="316">
        <v>6507.2168674698796</v>
      </c>
      <c r="N459" s="316">
        <v>6949.76190476191</v>
      </c>
      <c r="O459" s="94"/>
      <c r="P459" s="51">
        <f>IF(SUM(E458:O458)=0,0,SUMPRODUCT(E459:O459,E458:O458)/SUM(E458:O458))</f>
        <v>6811.6155388236457</v>
      </c>
      <c r="Q459" s="127">
        <f>SUM(E92:O92)+SUM(E284:N284)+SUM(E459:O459)</f>
        <v>203643.09449984902</v>
      </c>
      <c r="R459" s="51">
        <f>IF(Q458=0,0,(SUMPRODUCT(E91:O91,E92:O92)+SUMPRODUCT(E283:N283,E284:N284)+SUMPRODUCT(E458:O458,E459:O459))/Q458)</f>
        <v>6867.8339176009267</v>
      </c>
    </row>
    <row r="460" spans="1:19" ht="12" customHeight="1">
      <c r="A460" s="575"/>
      <c r="B460" s="595">
        <f>+B458+1</f>
        <v>3</v>
      </c>
      <c r="C460" s="562" t="s">
        <v>239</v>
      </c>
      <c r="D460" s="96" t="s">
        <v>3</v>
      </c>
      <c r="E460" s="328"/>
      <c r="F460" s="314"/>
      <c r="G460" s="314"/>
      <c r="H460" s="314"/>
      <c r="I460" s="311"/>
      <c r="J460" s="311"/>
      <c r="K460" s="311">
        <v>7269.08</v>
      </c>
      <c r="L460" s="328"/>
      <c r="M460" s="314"/>
      <c r="N460" s="314"/>
      <c r="O460" s="97"/>
      <c r="P460" s="98">
        <f>IF(SUM(E461:O461)=0,0,SUMPRODUCT(E460:O460,E461:O461)/SUM(E461:O461))</f>
        <v>7269.0800000000008</v>
      </c>
      <c r="Q460" s="84">
        <f>SUM(E93:N93)+SUM(E285:N285)+SUM(E460:O460)</f>
        <v>7269.08</v>
      </c>
      <c r="R460" s="126">
        <f>IF(Q461=0,0,(SUMPRODUCT(E93:O93,E94:O94)+SUMPRODUCT(E285:N285,E286:N286)+SUMPRODUCT(E460:O460,E461:O461))/(Q461))</f>
        <v>7269.0800000000008</v>
      </c>
    </row>
    <row r="461" spans="1:19" ht="12" customHeight="1">
      <c r="A461" s="575"/>
      <c r="B461" s="595"/>
      <c r="C461" s="563"/>
      <c r="D461" s="91" t="s">
        <v>5</v>
      </c>
      <c r="E461" s="327"/>
      <c r="F461" s="316"/>
      <c r="G461" s="316"/>
      <c r="H461" s="316"/>
      <c r="I461" s="308"/>
      <c r="J461" s="308"/>
      <c r="K461" s="308">
        <v>1613.9617834394901</v>
      </c>
      <c r="L461" s="327"/>
      <c r="M461" s="316"/>
      <c r="N461" s="316"/>
      <c r="O461" s="94"/>
      <c r="P461" s="51">
        <f>IF(SUM(E460:O460)=0,0,SUMPRODUCT(E461:O461,E460:O460)/SUM(E460:O460))</f>
        <v>1613.9617834394901</v>
      </c>
      <c r="Q461" s="127">
        <f>SUM(E94:O94)+SUM(E286:N286)+SUM(E461:O461)</f>
        <v>1613.9617834394901</v>
      </c>
      <c r="R461" s="51">
        <f>IF(Q460=0,0,(SUMPRODUCT(E93:O93,E94:O94)+SUMPRODUCT(E285:N285,E286:N286)+SUMPRODUCT(E460:O460,E461:O461))/Q460)</f>
        <v>1613.9617834394901</v>
      </c>
    </row>
    <row r="462" spans="1:19" ht="12" customHeight="1">
      <c r="A462" s="575"/>
      <c r="B462" s="595">
        <f>+B460+1</f>
        <v>4</v>
      </c>
      <c r="C462" s="424" t="s">
        <v>240</v>
      </c>
      <c r="D462" s="96" t="s">
        <v>3</v>
      </c>
      <c r="E462" s="87">
        <v>5390.31</v>
      </c>
      <c r="F462" s="88">
        <v>0</v>
      </c>
      <c r="G462" s="88">
        <v>5603.42</v>
      </c>
      <c r="H462" s="88">
        <v>14460.59</v>
      </c>
      <c r="I462" s="88">
        <v>4805.79</v>
      </c>
      <c r="J462" s="62">
        <v>14950.45</v>
      </c>
      <c r="K462" s="88">
        <v>8703.8799999999992</v>
      </c>
      <c r="L462" s="88">
        <v>2021.12</v>
      </c>
      <c r="M462" s="88">
        <v>9942.0400000000009</v>
      </c>
      <c r="N462" s="88">
        <v>9065.42</v>
      </c>
      <c r="O462" s="97"/>
      <c r="P462" s="98">
        <f>IF(SUM(E463:O463)=0,0,SUMPRODUCT(E462:O462,E463:O463)/SUM(E463:O463))</f>
        <v>7489.7228763419225</v>
      </c>
      <c r="Q462" s="84">
        <f>SUM(E95:N95)+SUM(E287:N287)+SUM(E462:O462)</f>
        <v>258761.28000000003</v>
      </c>
      <c r="R462" s="126">
        <f>IF(Q463=0,0,(SUMPRODUCT(E95:O95,E96:O96)+SUMPRODUCT(E287:N287,E288:N288)+SUMPRODUCT(E462:O462,E463:O463))/(Q463))</f>
        <v>9073.5417711578575</v>
      </c>
    </row>
    <row r="463" spans="1:19" ht="12" customHeight="1">
      <c r="A463" s="575"/>
      <c r="B463" s="595"/>
      <c r="C463" s="425"/>
      <c r="D463" s="91" t="s">
        <v>5</v>
      </c>
      <c r="E463" s="92">
        <v>5756</v>
      </c>
      <c r="F463" s="93">
        <v>5756</v>
      </c>
      <c r="G463" s="93">
        <v>5952</v>
      </c>
      <c r="H463" s="93">
        <v>5877.4392523364504</v>
      </c>
      <c r="I463" s="93">
        <v>5985.4016393442598</v>
      </c>
      <c r="J463" s="48">
        <v>5865.6918238993703</v>
      </c>
      <c r="K463" s="93">
        <v>5676.8285714285703</v>
      </c>
      <c r="L463" s="93">
        <v>6039.8684210526299</v>
      </c>
      <c r="M463" s="93">
        <v>5907.3936651583699</v>
      </c>
      <c r="N463" s="93">
        <v>5968.0628930817602</v>
      </c>
      <c r="O463" s="94"/>
      <c r="P463" s="51">
        <f>IF(SUM(E462:O462)=0,0,SUMPRODUCT(E463:O463,E462:O462)/SUM(E462:O462))</f>
        <v>5874.8767998313979</v>
      </c>
      <c r="Q463" s="127">
        <f>SUM(E96:O96)+SUM(E288:N288)+SUM(E463:O463)</f>
        <v>183481.9889697817</v>
      </c>
      <c r="R463" s="51">
        <f>IF(Q462=0,0,(SUMPRODUCT(E95:O95,E96:O96)+SUMPRODUCT(E287:N287,E288:N288)+SUMPRODUCT(E462:O462,E463:O463))/Q462)</f>
        <v>6433.8508882489659</v>
      </c>
    </row>
    <row r="464" spans="1:19" ht="12" customHeight="1">
      <c r="A464" s="575"/>
      <c r="B464" s="595">
        <f>+B462+1</f>
        <v>5</v>
      </c>
      <c r="C464" s="562" t="s">
        <v>237</v>
      </c>
      <c r="D464" s="96" t="s">
        <v>3</v>
      </c>
      <c r="E464" s="87">
        <v>0</v>
      </c>
      <c r="F464" s="88">
        <v>0</v>
      </c>
      <c r="G464" s="88">
        <v>654.54</v>
      </c>
      <c r="H464" s="88">
        <v>0</v>
      </c>
      <c r="I464" s="88"/>
      <c r="J464" s="62"/>
      <c r="K464" s="88"/>
      <c r="L464" s="88"/>
      <c r="M464" s="88"/>
      <c r="N464" s="88"/>
      <c r="O464" s="97"/>
      <c r="P464" s="98">
        <f>IF(SUM(E465:O465)=0,0,SUMPRODUCT(E464:O464,E465:O465)/SUM(E465:O465))</f>
        <v>327.27</v>
      </c>
      <c r="Q464" s="84">
        <f>SUM(E97:N97)+SUM(E289:N289)+SUM(E464:O464)</f>
        <v>714.54</v>
      </c>
      <c r="R464" s="126">
        <f>IF(Q465=0,0,(SUMPRODUCT(E97:O97,E98:O98)+SUMPRODUCT(E289:N289,E290:N290)+SUMPRODUCT(E464:O464,E465:O465))/(Q465))</f>
        <v>27.245549640988383</v>
      </c>
    </row>
    <row r="465" spans="1:18" ht="12" customHeight="1">
      <c r="A465" s="575"/>
      <c r="B465" s="595"/>
      <c r="C465" s="563"/>
      <c r="D465" s="91" t="s">
        <v>5</v>
      </c>
      <c r="E465" s="92">
        <v>0</v>
      </c>
      <c r="F465" s="93">
        <v>0</v>
      </c>
      <c r="G465" s="93">
        <v>3997</v>
      </c>
      <c r="H465" s="93">
        <v>3997</v>
      </c>
      <c r="I465" s="93"/>
      <c r="J465" s="48"/>
      <c r="K465" s="93"/>
      <c r="L465" s="93"/>
      <c r="M465" s="93"/>
      <c r="N465" s="93"/>
      <c r="O465" s="94"/>
      <c r="P465" s="51">
        <f>IF(SUM(E464:O464)=0,0,SUMPRODUCT(E465:O465,E464:O464)/SUM(E464:O464))</f>
        <v>3997</v>
      </c>
      <c r="Q465" s="127">
        <f>SUM(E98:O98)+SUM(E290:N290)+SUM(E465:O465)</f>
        <v>110379.67816091958</v>
      </c>
      <c r="R465" s="51">
        <f>IF(Q464=0,0,(SUMPRODUCT(E97:O97,E98:O98)+SUMPRODUCT(E289:N289,E290:N290)+SUMPRODUCT(E464:O464,E465:O465))/Q464)</f>
        <v>4208.7986686394825</v>
      </c>
    </row>
    <row r="466" spans="1:18" ht="12" hidden="1" customHeight="1">
      <c r="A466" s="575"/>
      <c r="B466" s="595">
        <f>+B464+1</f>
        <v>6</v>
      </c>
      <c r="C466" s="562"/>
      <c r="D466" s="96" t="s">
        <v>3</v>
      </c>
      <c r="E466" s="87"/>
      <c r="F466" s="88"/>
      <c r="G466" s="88"/>
      <c r="H466" s="88"/>
      <c r="I466" s="88"/>
      <c r="J466" s="88"/>
      <c r="K466" s="88"/>
      <c r="L466" s="88"/>
      <c r="M466" s="88"/>
      <c r="N466" s="88"/>
      <c r="O466" s="97"/>
      <c r="P466" s="98">
        <f>IF(SUM(E467:O467)=0,0,SUMPRODUCT(E466:O466,E467:O467)/SUM(E467:O467))</f>
        <v>0</v>
      </c>
      <c r="Q466" s="84">
        <f>SUM(E99:N99)+SUM(E291:N291)+SUM(E466:O466)</f>
        <v>0</v>
      </c>
      <c r="R466" s="126">
        <f>IF(Q467=0,0,(SUMPRODUCT(E99:O99,E100:O100)+SUMPRODUCT(E291:N291,E292:N292)+SUMPRODUCT(E466:O466,E467:O467))/(Q467))</f>
        <v>0</v>
      </c>
    </row>
    <row r="467" spans="1:18" ht="12" hidden="1" customHeight="1">
      <c r="A467" s="575"/>
      <c r="B467" s="595"/>
      <c r="C467" s="563"/>
      <c r="D467" s="91" t="s">
        <v>5</v>
      </c>
      <c r="E467" s="92"/>
      <c r="F467" s="93"/>
      <c r="G467" s="93"/>
      <c r="H467" s="93"/>
      <c r="I467" s="93"/>
      <c r="J467" s="93"/>
      <c r="K467" s="93"/>
      <c r="L467" s="93"/>
      <c r="M467" s="93"/>
      <c r="N467" s="93"/>
      <c r="O467" s="94"/>
      <c r="P467" s="51">
        <f>IF(SUM(E466:O466)=0,0,SUMPRODUCT(E467:O467,E466:O466)/SUM(E466:O466))</f>
        <v>0</v>
      </c>
      <c r="Q467" s="127">
        <f>SUM(E100:O100)+SUM(E292:N292)+SUM(E467:O467)</f>
        <v>0</v>
      </c>
      <c r="R467" s="51">
        <f>IF(Q466=0,0,(SUMPRODUCT(E99:O99,E100:O100)+SUMPRODUCT(E291:N291,E292:N292)+SUMPRODUCT(E466:O466,E467:O467))/Q466)</f>
        <v>0</v>
      </c>
    </row>
    <row r="468" spans="1:18" ht="12" hidden="1" customHeight="1">
      <c r="A468" s="575"/>
      <c r="B468" s="595"/>
      <c r="C468" s="598"/>
      <c r="D468" s="96" t="s">
        <v>3</v>
      </c>
      <c r="E468" s="87"/>
      <c r="F468" s="88"/>
      <c r="G468" s="88"/>
      <c r="H468" s="88"/>
      <c r="I468" s="88"/>
      <c r="J468" s="88"/>
      <c r="K468" s="88"/>
      <c r="L468" s="88"/>
      <c r="M468" s="88"/>
      <c r="N468" s="88"/>
      <c r="O468" s="97"/>
      <c r="P468" s="98"/>
      <c r="Q468" s="84"/>
      <c r="R468" s="126"/>
    </row>
    <row r="469" spans="1:18" ht="12" hidden="1" customHeight="1">
      <c r="A469" s="575"/>
      <c r="B469" s="595"/>
      <c r="C469" s="598"/>
      <c r="D469" s="91" t="s">
        <v>5</v>
      </c>
      <c r="E469" s="92"/>
      <c r="F469" s="93"/>
      <c r="G469" s="93"/>
      <c r="H469" s="93"/>
      <c r="I469" s="93"/>
      <c r="J469" s="93"/>
      <c r="K469" s="93"/>
      <c r="L469" s="93"/>
      <c r="M469" s="93"/>
      <c r="N469" s="93"/>
      <c r="O469" s="94"/>
      <c r="P469" s="51"/>
      <c r="Q469" s="127"/>
      <c r="R469" s="51"/>
    </row>
    <row r="470" spans="1:18" ht="12" customHeight="1">
      <c r="A470" s="564" t="s">
        <v>6</v>
      </c>
      <c r="B470" s="565"/>
      <c r="C470" s="566"/>
      <c r="D470" s="80" t="s">
        <v>3</v>
      </c>
      <c r="E470" s="102">
        <f>E456+E458+E460+E464+E462+E466+E468</f>
        <v>11518.94</v>
      </c>
      <c r="F470" s="103">
        <f>F456+F458+F460+F464+F462+F466+F468</f>
        <v>0</v>
      </c>
      <c r="G470" s="103">
        <f t="shared" ref="G470:M470" si="43">G456+G458+G460+G464+G462+G466+G468</f>
        <v>6257.96</v>
      </c>
      <c r="H470" s="103">
        <f t="shared" si="43"/>
        <v>27161.18</v>
      </c>
      <c r="I470" s="103">
        <f t="shared" si="43"/>
        <v>8548.91</v>
      </c>
      <c r="J470" s="103">
        <f t="shared" si="43"/>
        <v>35219.369999999995</v>
      </c>
      <c r="K470" s="103">
        <f>K456+K458+K460+K464+K462+K466+K468</f>
        <v>27602.549999999996</v>
      </c>
      <c r="L470" s="103">
        <f t="shared" si="43"/>
        <v>5353.74</v>
      </c>
      <c r="M470" s="103">
        <f t="shared" si="43"/>
        <v>21178.75</v>
      </c>
      <c r="N470" s="103">
        <f>N456+N458+N460+N464+N462+N466+N468</f>
        <v>17622.129999999997</v>
      </c>
      <c r="O470" s="104">
        <f>O456+O458+O460+O464+O462+O466+O468</f>
        <v>0</v>
      </c>
      <c r="P470" s="104">
        <f>IF(SUM(E471:O471)=0,0,SUMPRODUCT(E470:O470,E471:O471)/SUM(E471:O471))</f>
        <v>17784.254053339573</v>
      </c>
      <c r="Q470" s="84">
        <f>SUM(E105:O105)+SUM(E293:O293)+SUM(E470:O470)</f>
        <v>561440.84000000008</v>
      </c>
      <c r="R470" s="126">
        <f>IF(Q471=0,0,(SUMPRODUCT(E105:O105,E106:O106)+SUMPRODUCT(E293:O293,E294:O294)+SUMPRODUCT(E470:O470,E471:O471))/(Q471))</f>
        <v>22707.575424132192</v>
      </c>
    </row>
    <row r="471" spans="1:18" ht="12" customHeight="1">
      <c r="A471" s="567" t="s">
        <v>1</v>
      </c>
      <c r="B471" s="568"/>
      <c r="C471" s="569"/>
      <c r="D471" s="105" t="s">
        <v>5</v>
      </c>
      <c r="E471" s="106">
        <f t="shared" ref="E471:O471" si="44">IF(E470=0,0,(E456*E457+E458*E459+E460*E461+E462*E463+E464*E465+E466*E467+E468*E469)/E470)</f>
        <v>6194.3788516998957</v>
      </c>
      <c r="F471" s="107">
        <f t="shared" si="44"/>
        <v>0</v>
      </c>
      <c r="G471" s="107">
        <f t="shared" si="44"/>
        <v>5747.5203133289442</v>
      </c>
      <c r="H471" s="107">
        <f t="shared" si="44"/>
        <v>6286.0934218595785</v>
      </c>
      <c r="I471" s="107">
        <f t="shared" si="44"/>
        <v>6431.7981431953604</v>
      </c>
      <c r="J471" s="107">
        <f t="shared" si="44"/>
        <v>6456.3371682488123</v>
      </c>
      <c r="K471" s="107">
        <f t="shared" si="44"/>
        <v>4874.6427678791124</v>
      </c>
      <c r="L471" s="107">
        <f t="shared" si="44"/>
        <v>6008.9524909693127</v>
      </c>
      <c r="M471" s="107">
        <f t="shared" si="44"/>
        <v>6124.05696181843</v>
      </c>
      <c r="N471" s="107">
        <f t="shared" si="44"/>
        <v>6220.0288798638394</v>
      </c>
      <c r="O471" s="101">
        <f t="shared" si="44"/>
        <v>0</v>
      </c>
      <c r="P471" s="85">
        <f>IF(SUM(E470:O470)=0,0,SUMPRODUCT(E471:O471,E470:O470)/SUM(E470:O470))</f>
        <v>6022.9517913630953</v>
      </c>
      <c r="Q471" s="132">
        <f>SUM(E106:O106)+SUM(E294:O294)+SUM(E471:O471)</f>
        <v>161762.44392280743</v>
      </c>
      <c r="R471" s="85">
        <f>IF(Q470=0,0,(SUMPRODUCT(E105:O105,E106:O106)+SUMPRODUCT(E293:O293,E294:O294)+SUMPRODUCT(E470:O470,E471:O471))/Q470)</f>
        <v>6542.5110438512156</v>
      </c>
    </row>
    <row r="472" spans="1:18">
      <c r="A472" s="574" t="s">
        <v>95</v>
      </c>
      <c r="B472" s="580">
        <v>1</v>
      </c>
      <c r="C472" s="581" t="s">
        <v>121</v>
      </c>
      <c r="D472" s="86" t="s">
        <v>3</v>
      </c>
      <c r="E472" s="333">
        <v>2461.54</v>
      </c>
      <c r="F472" s="326">
        <v>0</v>
      </c>
      <c r="G472" s="326">
        <v>4358.88</v>
      </c>
      <c r="H472" s="326">
        <v>2724.92</v>
      </c>
      <c r="I472" s="311">
        <v>2387.12</v>
      </c>
      <c r="J472" s="311">
        <v>3989.83</v>
      </c>
      <c r="K472" s="306">
        <v>3023.96</v>
      </c>
      <c r="L472" s="333"/>
      <c r="M472" s="326">
        <v>1588.33</v>
      </c>
      <c r="N472" s="326">
        <v>3169.54</v>
      </c>
      <c r="O472" s="89"/>
      <c r="P472" s="90">
        <f>IF(SUM(E473:O473)=0,0,SUMPRODUCT(E472:O472,E473:O473)/SUM(E473:O473))</f>
        <v>2508.3962268384803</v>
      </c>
      <c r="Q472" s="84">
        <f>SUM(E107:N107)+SUM(E297:N297)+SUM(E472:O472)</f>
        <v>94822.920000000013</v>
      </c>
      <c r="R472" s="126">
        <f>IF(Q473=0,0,(SUMPRODUCT(E297:N297,E298:N298)+SUMPRODUCT(E107:N107,E108:N108)+SUMPRODUCT(E472:O472,E473:O473))/(Q473))</f>
        <v>3415.8842117004338</v>
      </c>
    </row>
    <row r="473" spans="1:18">
      <c r="A473" s="575"/>
      <c r="B473" s="571"/>
      <c r="C473" s="563"/>
      <c r="D473" s="91" t="s">
        <v>5</v>
      </c>
      <c r="E473" s="327">
        <v>2367.60975609756</v>
      </c>
      <c r="F473" s="316">
        <v>2367.60975609756</v>
      </c>
      <c r="G473" s="316">
        <v>2129.8876404494399</v>
      </c>
      <c r="H473" s="316">
        <v>2793.83870967742</v>
      </c>
      <c r="I473" s="308">
        <v>995.32</v>
      </c>
      <c r="J473" s="308">
        <v>763.36363636363603</v>
      </c>
      <c r="K473" s="308">
        <v>741.55932203389796</v>
      </c>
      <c r="L473" s="327"/>
      <c r="M473" s="316">
        <v>640.05882352941205</v>
      </c>
      <c r="N473" s="316">
        <v>1058.7666666666701</v>
      </c>
      <c r="O473" s="94"/>
      <c r="P473" s="95">
        <f>IF(SUM(E472:O472)=0,0,SUMPRODUCT(E473:O473,E472:O472)/SUM(E472:O472))</f>
        <v>1466.470419866856</v>
      </c>
      <c r="Q473" s="127">
        <f>SUM(E108:O108)+SUM(E298:N298)+SUM(E473:O473)</f>
        <v>47880.184988104382</v>
      </c>
      <c r="R473" s="51">
        <f>IF(Q472=0,0,(SUMPRODUCT(E107:O107,E108:O108)+SUMPRODUCT(E297:N297,E298:N298)+SUMPRODUCT(E472:O472,E473:O473))/Q472)</f>
        <v>1724.8273724766318</v>
      </c>
    </row>
    <row r="474" spans="1:18">
      <c r="A474" s="575"/>
      <c r="B474" s="571">
        <f>+B472+1</f>
        <v>2</v>
      </c>
      <c r="C474" s="562" t="s">
        <v>105</v>
      </c>
      <c r="D474" s="96" t="s">
        <v>3</v>
      </c>
      <c r="E474" s="328">
        <v>7789.72</v>
      </c>
      <c r="F474" s="314">
        <v>0</v>
      </c>
      <c r="G474" s="314">
        <v>12747.62</v>
      </c>
      <c r="H474" s="314">
        <v>6289</v>
      </c>
      <c r="I474" s="311">
        <v>8829.16</v>
      </c>
      <c r="J474" s="311">
        <v>8612.42</v>
      </c>
      <c r="K474" s="311">
        <v>1054.42</v>
      </c>
      <c r="L474" s="328">
        <v>4687.29</v>
      </c>
      <c r="M474" s="314">
        <v>13217.71</v>
      </c>
      <c r="N474" s="314">
        <v>4758.59</v>
      </c>
      <c r="O474" s="97"/>
      <c r="P474" s="98">
        <f>IF(SUM(E475:O475)=0,0,SUMPRODUCT(E474:O474,E475:O475)/SUM(E475:O475))</f>
        <v>7264.3547599126496</v>
      </c>
      <c r="Q474" s="84">
        <f>SUM(E109:N109)+SUM(E299:N299)+SUM(E474:O474)</f>
        <v>237004.08999999997</v>
      </c>
      <c r="R474" s="126">
        <f>IF(Q475=0,0,(SUMPRODUCT(E299:N299,E300:N300)+SUMPRODUCT(E109:N109,E110:N110)+SUMPRODUCT(E474:O474,E475:O475))/(Q475))</f>
        <v>8010.3128762028</v>
      </c>
    </row>
    <row r="475" spans="1:18">
      <c r="A475" s="575"/>
      <c r="B475" s="571"/>
      <c r="C475" s="563"/>
      <c r="D475" s="91" t="s">
        <v>5</v>
      </c>
      <c r="E475" s="327">
        <v>793.67647058823502</v>
      </c>
      <c r="F475" s="316">
        <v>793.67647058823502</v>
      </c>
      <c r="G475" s="316">
        <v>2509.9111111111101</v>
      </c>
      <c r="H475" s="316">
        <v>2383.7857142857101</v>
      </c>
      <c r="I475" s="308">
        <v>2367.36734693878</v>
      </c>
      <c r="J475" s="308">
        <v>2213.32954545455</v>
      </c>
      <c r="K475" s="308">
        <v>2227</v>
      </c>
      <c r="L475" s="327">
        <v>2687.6750000000002</v>
      </c>
      <c r="M475" s="316">
        <v>2407.3333333333298</v>
      </c>
      <c r="N475" s="316">
        <v>2535.3333333333298</v>
      </c>
      <c r="O475" s="94"/>
      <c r="P475" s="51">
        <f>IF(SUM(E474:O474)=0,0,SUMPRODUCT(E475:O475,E474:O474)/SUM(E474:O474))</f>
        <v>2235.2224769352606</v>
      </c>
      <c r="Q475" s="127">
        <f>SUM(E110:O110)+SUM(E300:N300)+SUM(E475:O475)</f>
        <v>50351.291313966183</v>
      </c>
      <c r="R475" s="51">
        <f>IF(Q474=0,0,(SUMPRODUCT(E109:O109,E110:O110)+SUMPRODUCT(E299:N299,E300:N300)+SUMPRODUCT(E474:O474,E475:O475))/Q474)</f>
        <v>1701.7832778569416</v>
      </c>
    </row>
    <row r="476" spans="1:18">
      <c r="A476" s="575"/>
      <c r="B476" s="571">
        <f>+B474+1</f>
        <v>3</v>
      </c>
      <c r="C476" s="562" t="s">
        <v>110</v>
      </c>
      <c r="D476" s="96" t="s">
        <v>3</v>
      </c>
      <c r="E476" s="328">
        <v>5007.17</v>
      </c>
      <c r="F476" s="314">
        <v>0</v>
      </c>
      <c r="G476" s="314">
        <v>7815</v>
      </c>
      <c r="H476" s="314">
        <v>5806.29</v>
      </c>
      <c r="I476" s="311">
        <v>2024.46</v>
      </c>
      <c r="J476" s="311">
        <v>0</v>
      </c>
      <c r="K476" s="311">
        <v>6731.5</v>
      </c>
      <c r="L476" s="328">
        <v>5416.79</v>
      </c>
      <c r="M476" s="314">
        <v>8104.92</v>
      </c>
      <c r="N476" s="314">
        <v>6594.92</v>
      </c>
      <c r="O476" s="97"/>
      <c r="P476" s="98">
        <f>IF(SUM(E477:O477)=0,0,SUMPRODUCT(E476:O476,E477:O477)/SUM(E477:O477))</f>
        <v>4721.7714725915403</v>
      </c>
      <c r="Q476" s="84">
        <f>SUM(E111:N111)+SUM(E301:N301)+SUM(E476:O476)</f>
        <v>190048.69999999998</v>
      </c>
      <c r="R476" s="126">
        <f>IF(Q477=0,0,(SUMPRODUCT(E301:N301,E302:N302)+SUMPRODUCT(E111:N111,E112:N112)+SUMPRODUCT(E476:O476,E477:O477))/(Q477))</f>
        <v>5448.0841537191409</v>
      </c>
    </row>
    <row r="477" spans="1:18">
      <c r="A477" s="575"/>
      <c r="B477" s="571"/>
      <c r="C477" s="563"/>
      <c r="D477" s="91" t="s">
        <v>5</v>
      </c>
      <c r="E477" s="327">
        <v>4212.33</v>
      </c>
      <c r="F477" s="316">
        <v>4212.33</v>
      </c>
      <c r="G477" s="316">
        <v>4398.8611111111104</v>
      </c>
      <c r="H477" s="316">
        <v>4141.0740740740703</v>
      </c>
      <c r="I477" s="308">
        <v>4119</v>
      </c>
      <c r="J477" s="308">
        <v>4132</v>
      </c>
      <c r="K477" s="308">
        <v>3731</v>
      </c>
      <c r="L477" s="327">
        <v>3761.1134020618601</v>
      </c>
      <c r="M477" s="316">
        <v>3979.7218543046401</v>
      </c>
      <c r="N477" s="316">
        <v>4075.4736842105299</v>
      </c>
      <c r="O477" s="94"/>
      <c r="P477" s="51">
        <f>IF(SUM(E476:O476)=0,0,SUMPRODUCT(E477:O477,E476:O476)/SUM(E476:O476))</f>
        <v>4051.9760687607541</v>
      </c>
      <c r="Q477" s="127">
        <f>SUM(E112:O112)+SUM(E302:N302)+SUM(E477:O477)</f>
        <v>72348.467559790937</v>
      </c>
      <c r="R477" s="51">
        <f>IF(Q476=0,0,(SUMPRODUCT(E111:O111,E112:O112)+SUMPRODUCT(E301:N301,E302:N302)+SUMPRODUCT(E476:O476,E477:O477))/Q476)</f>
        <v>2073.9975577752457</v>
      </c>
    </row>
    <row r="478" spans="1:18">
      <c r="A478" s="575"/>
      <c r="B478" s="572">
        <f>+B476+1</f>
        <v>4</v>
      </c>
      <c r="C478" s="562" t="s">
        <v>111</v>
      </c>
      <c r="D478" s="96" t="s">
        <v>3</v>
      </c>
      <c r="E478" s="87"/>
      <c r="F478" s="88"/>
      <c r="G478" s="88"/>
      <c r="H478" s="88"/>
      <c r="I478" s="88"/>
      <c r="J478" s="88"/>
      <c r="K478" s="88"/>
      <c r="L478" s="88">
        <v>6632.92</v>
      </c>
      <c r="M478" s="88"/>
      <c r="N478" s="88"/>
      <c r="O478" s="97"/>
      <c r="P478" s="98">
        <f>IF(SUM(E479:O479)=0,0,SUMPRODUCT(E478:O478,E479:O479)/SUM(E479:O479))</f>
        <v>6632.92</v>
      </c>
      <c r="Q478" s="84">
        <f>SUM(E113:N113)+SUM(E301:O301)+SUM(E478:O478)</f>
        <v>81357.149999999994</v>
      </c>
      <c r="R478" s="126">
        <f>IF(Q479=0,0,(SUMPRODUCT(E113:O113,E114:O114)+SUMPRODUCT(E301:O301,E302:O302)+SUMPRODUCT(E478:O478,E479:O479))/(Q479))</f>
        <v>6314.686151791263</v>
      </c>
    </row>
    <row r="479" spans="1:18">
      <c r="A479" s="575"/>
      <c r="B479" s="602"/>
      <c r="C479" s="563"/>
      <c r="D479" s="91" t="s">
        <v>5</v>
      </c>
      <c r="E479" s="92"/>
      <c r="F479" s="93"/>
      <c r="G479" s="93"/>
      <c r="H479" s="93"/>
      <c r="I479" s="93"/>
      <c r="J479" s="93"/>
      <c r="K479" s="93"/>
      <c r="L479" s="93">
        <v>4765.0416666666697</v>
      </c>
      <c r="M479" s="93"/>
      <c r="N479" s="93"/>
      <c r="O479" s="94"/>
      <c r="P479" s="51">
        <f>IF(SUM(E478:O478)=0,0,SUMPRODUCT(E479:O479,E478:O478)/SUM(E478:O478))</f>
        <v>4765.0416666666697</v>
      </c>
      <c r="Q479" s="127">
        <f>SUM(E114:O114)+SUM(E302:O302)+SUM(E479:O479)</f>
        <v>26212.101208754</v>
      </c>
      <c r="R479" s="51">
        <f>IF(Q478=0,0,(SUMPRODUCT(E113:O113,E114:O114)+SUMPRODUCT(E301:O301,E302:O302)+SUMPRODUCT(E478:O478,E479:O479))/Q478)</f>
        <v>2034.5008706950764</v>
      </c>
    </row>
    <row r="480" spans="1:18">
      <c r="A480" s="575"/>
      <c r="B480" s="572">
        <f>+B478+1</f>
        <v>5</v>
      </c>
      <c r="C480" s="562" t="s">
        <v>143</v>
      </c>
      <c r="D480" s="96" t="s">
        <v>3</v>
      </c>
      <c r="E480" s="87"/>
      <c r="F480" s="88"/>
      <c r="G480" s="88"/>
      <c r="H480" s="88"/>
      <c r="I480" s="88"/>
      <c r="J480" s="88"/>
      <c r="K480" s="88"/>
      <c r="L480" s="88"/>
      <c r="M480" s="88"/>
      <c r="N480" s="88"/>
      <c r="O480" s="97"/>
      <c r="P480" s="98">
        <f>IF(SUM(E481:O481)=0,0,SUMPRODUCT(E480:O480,E481:O481)/SUM(E481:O481))</f>
        <v>0</v>
      </c>
      <c r="Q480" s="84">
        <f>SUM(E115:N115)+SUM(E303:O303)+SUM(E480:O480)</f>
        <v>11579.85</v>
      </c>
      <c r="R480" s="126">
        <f>IF(Q481=0,0,(SUMPRODUCT(E115:O115,E116:O116)+SUMPRODUCT(E303:O303,E304:O304)+SUMPRODUCT(E480:O480,E481:O481))/(Q481))</f>
        <v>11579.850000000002</v>
      </c>
    </row>
    <row r="481" spans="1:18">
      <c r="A481" s="575"/>
      <c r="B481" s="602"/>
      <c r="C481" s="563"/>
      <c r="D481" s="91" t="s">
        <v>5</v>
      </c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4"/>
      <c r="P481" s="51">
        <f>IF(SUM(E480:O480)=0,0,SUMPRODUCT(E481:O481,E480:O480)/SUM(E480:O480))</f>
        <v>0</v>
      </c>
      <c r="Q481" s="127">
        <f>SUM(E116:O116)+SUM(E304:O304)+SUM(E481:O481)</f>
        <v>6606</v>
      </c>
      <c r="R481" s="51">
        <f>IF(Q480=0,0,(SUMPRODUCT(E115:O115,E116:O116)+SUMPRODUCT(E303:O303,E304:O304)+SUMPRODUCT(E480:O480,E481:O481))/Q480)</f>
        <v>6606.0000000000009</v>
      </c>
    </row>
    <row r="482" spans="1:18">
      <c r="A482" s="575"/>
      <c r="B482" s="572">
        <f>+B480+1</f>
        <v>6</v>
      </c>
      <c r="C482" s="562" t="s">
        <v>133</v>
      </c>
      <c r="D482" s="96" t="s">
        <v>3</v>
      </c>
      <c r="E482" s="87"/>
      <c r="F482" s="88"/>
      <c r="G482" s="88"/>
      <c r="H482" s="88"/>
      <c r="I482" s="88"/>
      <c r="J482" s="88"/>
      <c r="K482" s="88"/>
      <c r="L482" s="88">
        <v>7257.47</v>
      </c>
      <c r="M482" s="88"/>
      <c r="N482" s="88"/>
      <c r="O482" s="97"/>
      <c r="P482" s="98">
        <f>IF(SUM(E483:O483)=0,0,SUMPRODUCT(E482:O482,E483:O483)/SUM(E483:O483))</f>
        <v>7257.47</v>
      </c>
      <c r="Q482" s="84">
        <f>SUM(E117:N117)+SUM(E305:O305)+SUM(E482:O482)</f>
        <v>7257.47</v>
      </c>
      <c r="R482" s="126">
        <f>IF(Q483=0,0,(SUMPRODUCT(E117:O117,E118:O118)+SUMPRODUCT(E305:O305,E306:O306)+SUMPRODUCT(E482:O482,E483:O483))/(Q483))</f>
        <v>7257.47</v>
      </c>
    </row>
    <row r="483" spans="1:18">
      <c r="A483" s="575"/>
      <c r="B483" s="602"/>
      <c r="C483" s="563"/>
      <c r="D483" s="91" t="s">
        <v>5</v>
      </c>
      <c r="E483" s="92"/>
      <c r="F483" s="93"/>
      <c r="G483" s="93"/>
      <c r="H483" s="93"/>
      <c r="I483" s="93"/>
      <c r="J483" s="93"/>
      <c r="K483" s="93"/>
      <c r="L483" s="93">
        <v>3425.9784172661898</v>
      </c>
      <c r="M483" s="93"/>
      <c r="N483" s="93"/>
      <c r="O483" s="94"/>
      <c r="P483" s="51">
        <f>IF(SUM(E482:O482)=0,0,SUMPRODUCT(E483:O483,E482:O482)/SUM(E482:O482))</f>
        <v>3425.9784172661898</v>
      </c>
      <c r="Q483" s="127">
        <f>SUM(E118:O118)+SUM(E306:O306)+SUM(E483:O483)</f>
        <v>3425.9784172661898</v>
      </c>
      <c r="R483" s="51">
        <f>IF(Q482=0,0,(SUMPRODUCT(E117:O117,E118:O118)+SUMPRODUCT(E305:O305,E306:O306)+SUMPRODUCT(E482:O482,E483:O483))/Q482)</f>
        <v>3425.9784172661898</v>
      </c>
    </row>
    <row r="484" spans="1:18">
      <c r="A484" s="575"/>
      <c r="B484" s="572">
        <f>+B482+1</f>
        <v>7</v>
      </c>
      <c r="C484" s="562" t="s">
        <v>208</v>
      </c>
      <c r="D484" s="96" t="s">
        <v>3</v>
      </c>
      <c r="E484" s="87"/>
      <c r="F484" s="88"/>
      <c r="G484" s="88"/>
      <c r="H484" s="88"/>
      <c r="I484" s="88"/>
      <c r="J484" s="88"/>
      <c r="K484" s="88"/>
      <c r="L484" s="88"/>
      <c r="M484" s="88">
        <v>12447.1</v>
      </c>
      <c r="N484" s="88"/>
      <c r="O484" s="97"/>
      <c r="P484" s="98">
        <f>IF(SUM(E485:O485)=0,0,SUMPRODUCT(E484:O484,E485:O485)/SUM(E485:O485))</f>
        <v>12447.1</v>
      </c>
      <c r="Q484" s="84">
        <f>SUM(E119:N119)+SUM(E307:O307)+SUM(E484:O484)</f>
        <v>28830.15</v>
      </c>
      <c r="R484" s="126">
        <f>IF(Q485=0,0,(SUMPRODUCT(E119:O119,E120:O120)+SUMPRODUCT(E307:O307,E308:O308)+SUMPRODUCT(E484:O484,E485:O485))/(Q485))</f>
        <v>14383.759131084054</v>
      </c>
    </row>
    <row r="485" spans="1:18">
      <c r="A485" s="575"/>
      <c r="B485" s="573"/>
      <c r="C485" s="563"/>
      <c r="D485" s="91" t="s">
        <v>5</v>
      </c>
      <c r="E485" s="93"/>
      <c r="F485" s="93"/>
      <c r="G485" s="93"/>
      <c r="H485" s="93"/>
      <c r="I485" s="93"/>
      <c r="J485" s="93"/>
      <c r="K485" s="93"/>
      <c r="L485" s="93"/>
      <c r="M485" s="93">
        <v>4316.3776824034303</v>
      </c>
      <c r="N485" s="93"/>
      <c r="O485" s="94"/>
      <c r="P485" s="51">
        <f>IF(SUM(E484:O484)=0,0,SUMPRODUCT(E485:O485,E484:O484)/SUM(E484:O484))</f>
        <v>4316.3776824034303</v>
      </c>
      <c r="Q485" s="127">
        <f>SUM(E120:O120)+SUM(E308:O308)+SUM(E485:O485)</f>
        <v>8497.5363030930894</v>
      </c>
      <c r="R485" s="51">
        <f>IF(Q484=0,0,(SUMPRODUCT(E119:O119,E120:O120)+SUMPRODUCT(E307:O307,E308:O308)+SUMPRODUCT(E484:O484,E485:O485))/Q484)</f>
        <v>4239.5379625611886</v>
      </c>
    </row>
    <row r="486" spans="1:18">
      <c r="A486" s="383"/>
      <c r="B486" s="572">
        <f>+B484+1</f>
        <v>8</v>
      </c>
      <c r="C486" s="562" t="s">
        <v>215</v>
      </c>
      <c r="D486" s="96" t="s">
        <v>3</v>
      </c>
      <c r="E486" s="87"/>
      <c r="F486" s="88"/>
      <c r="G486" s="88"/>
      <c r="H486" s="88"/>
      <c r="I486" s="88"/>
      <c r="J486" s="88"/>
      <c r="K486" s="88"/>
      <c r="L486" s="88"/>
      <c r="M486" s="88"/>
      <c r="N486" s="88"/>
      <c r="O486" s="97"/>
      <c r="P486" s="98">
        <f>IF(SUM(E487:O487)=0,0,SUMPRODUCT(E486:O486,E487:O487)/SUM(E487:O487))</f>
        <v>0</v>
      </c>
      <c r="Q486" s="84">
        <f>SUM(E121:N121)+SUM(E309:O309)+SUM(E486:O486)</f>
        <v>16925.919999999998</v>
      </c>
      <c r="R486" s="126">
        <f>IF(Q487=0,0,(SUMPRODUCT(E121:O121,E122:O122)+SUMPRODUCT(E309:O309,E310:O310)+SUMPRODUCT(E486:O486,E487:O487))/(Q487))</f>
        <v>16925.919999999998</v>
      </c>
    </row>
    <row r="487" spans="1:18">
      <c r="A487" s="384"/>
      <c r="B487" s="573"/>
      <c r="C487" s="563"/>
      <c r="D487" s="91" t="s">
        <v>5</v>
      </c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4"/>
      <c r="P487" s="51">
        <f>IF(SUM(E486:O486)=0,0,SUMPRODUCT(E487:O487,E486:O486)/SUM(E486:O486))</f>
        <v>0</v>
      </c>
      <c r="Q487" s="127">
        <f>SUM(E122:O122)+SUM(E310:O310)+SUM(E487:O487)</f>
        <v>4257.1022364217297</v>
      </c>
      <c r="R487" s="51">
        <f>IF(Q486=0,0,(SUMPRODUCT(E121:O121,E122:O122)+SUMPRODUCT(E309:O309,E310:O310)+SUMPRODUCT(E486:O486,E487:O487))/Q486)</f>
        <v>4257.1022364217297</v>
      </c>
    </row>
    <row r="488" spans="1:18" hidden="1">
      <c r="A488" s="389"/>
      <c r="B488" s="572">
        <f>+B486+1</f>
        <v>9</v>
      </c>
      <c r="C488" s="562"/>
      <c r="D488" s="96" t="s">
        <v>3</v>
      </c>
      <c r="E488" s="87"/>
      <c r="F488" s="88"/>
      <c r="G488" s="88"/>
      <c r="H488" s="88"/>
      <c r="I488" s="88"/>
      <c r="J488" s="88"/>
      <c r="K488" s="88"/>
      <c r="L488" s="88"/>
      <c r="M488" s="88"/>
      <c r="N488" s="88"/>
      <c r="O488" s="97"/>
      <c r="P488" s="98">
        <f>IF(SUM(E489:O489)=0,0,SUMPRODUCT(E488:O488,E489:O489)/SUM(E489:O489))</f>
        <v>0</v>
      </c>
      <c r="Q488" s="84">
        <f>SUM(E123:N123)+SUM(E313:O313)+SUM(E488:O488)</f>
        <v>0</v>
      </c>
      <c r="R488" s="126">
        <f>IF(Q489=0,0,(SUMPRODUCT(E123:O123,E124:O124)+SUMPRODUCT(E311:O311,E312:O312)+SUMPRODUCT(E488:O488,E489:O489))/(Q489))</f>
        <v>0</v>
      </c>
    </row>
    <row r="489" spans="1:18" hidden="1">
      <c r="A489" s="384"/>
      <c r="B489" s="573"/>
      <c r="C489" s="563"/>
      <c r="D489" s="91" t="s">
        <v>5</v>
      </c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4"/>
      <c r="P489" s="51">
        <f>IF(SUM(E488:O488)=0,0,SUMPRODUCT(E489:O489,E488:O488)/SUM(E488:O488))</f>
        <v>0</v>
      </c>
      <c r="Q489" s="127">
        <f>SUM(E124:O124)+SUM(E313:O313)+SUM(E489:O489)</f>
        <v>0</v>
      </c>
      <c r="R489" s="51">
        <f>IF(Q488=0,0,(SUMPRODUCT(E123:O123,E124:O124)+SUMPRODUCT(E311:O311,E312:O312)+SUMPRODUCT(E488:O488,E489:O489))/Q488)</f>
        <v>0</v>
      </c>
    </row>
    <row r="490" spans="1:18" hidden="1">
      <c r="A490" s="389"/>
      <c r="B490" s="572">
        <f>+B488+1</f>
        <v>10</v>
      </c>
      <c r="C490" s="562"/>
      <c r="D490" s="96" t="s">
        <v>3</v>
      </c>
      <c r="E490" s="87"/>
      <c r="F490" s="88"/>
      <c r="G490" s="88"/>
      <c r="H490" s="88"/>
      <c r="I490" s="88"/>
      <c r="J490" s="88"/>
      <c r="K490" s="88"/>
      <c r="L490" s="88"/>
      <c r="M490" s="88"/>
      <c r="N490" s="88"/>
      <c r="O490" s="97"/>
      <c r="P490" s="98">
        <f>IF(SUM(E491:O491)=0,0,SUMPRODUCT(E490:O490,E491:O491)/SUM(E491:O491))</f>
        <v>0</v>
      </c>
      <c r="Q490" s="84">
        <f>SUM(E125:N125)+SUM(E313:O313)+SUM(E490:O490)</f>
        <v>0</v>
      </c>
      <c r="R490" s="126">
        <f>IF(Q491=0,0,(SUMPRODUCT(E125:O125,E126:O126)+SUMPRODUCT(E313:O313,E314:O314)+SUMPRODUCT(E490:O490,E491:O491))/(Q491))</f>
        <v>0</v>
      </c>
    </row>
    <row r="491" spans="1:18" hidden="1">
      <c r="A491" s="384"/>
      <c r="B491" s="573"/>
      <c r="C491" s="563"/>
      <c r="D491" s="91" t="s">
        <v>5</v>
      </c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4"/>
      <c r="P491" s="51">
        <f>IF(SUM(E490:O490)=0,0,SUMPRODUCT(E491:O491,E490:O490)/SUM(E490:O490))</f>
        <v>0</v>
      </c>
      <c r="Q491" s="127">
        <f>SUM(E126:O126)+SUM(E314:O314)+SUM(E491:O491)</f>
        <v>0</v>
      </c>
      <c r="R491" s="51">
        <f>IF(Q490=0,0,(SUMPRODUCT(E125:O125,E126:O126)+SUMPRODUCT(E313:O313,E314:O314)+SUMPRODUCT(E490:O490,E491:O491))/Q490)</f>
        <v>0</v>
      </c>
    </row>
    <row r="492" spans="1:18" hidden="1">
      <c r="A492" s="392"/>
      <c r="B492" s="572">
        <f>+B490+1</f>
        <v>11</v>
      </c>
      <c r="C492" s="562"/>
      <c r="D492" s="96" t="s">
        <v>3</v>
      </c>
      <c r="E492" s="87"/>
      <c r="F492" s="88"/>
      <c r="G492" s="88"/>
      <c r="H492" s="88"/>
      <c r="I492" s="88"/>
      <c r="J492" s="88"/>
      <c r="K492" s="88"/>
      <c r="L492" s="88"/>
      <c r="M492" s="88"/>
      <c r="N492" s="88"/>
      <c r="O492" s="97"/>
      <c r="P492" s="98">
        <f>IF(SUM(E493:O493)=0,0,SUMPRODUCT(E492:O492,E493:O493)/SUM(E493:O493))</f>
        <v>0</v>
      </c>
      <c r="Q492" s="84">
        <f>SUM(E127:N127)+SUM(E315:O315)+SUM(E492:O492)</f>
        <v>0</v>
      </c>
      <c r="R492" s="126">
        <f>IF(Q493=0,0,(SUMPRODUCT(E127:O127,E128:O128)+SUMPRODUCT(E315:O315,E316:O316)+SUMPRODUCT(E492:O492,E493:O493))/(Q493))</f>
        <v>0</v>
      </c>
    </row>
    <row r="493" spans="1:18" hidden="1">
      <c r="A493" s="384"/>
      <c r="B493" s="573"/>
      <c r="C493" s="563"/>
      <c r="D493" s="91" t="s">
        <v>5</v>
      </c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4"/>
      <c r="P493" s="51">
        <f>IF(SUM(E492:O492)=0,0,SUMPRODUCT(E493:O493,E492:O492)/SUM(E492:O492))</f>
        <v>0</v>
      </c>
      <c r="Q493" s="127">
        <f>SUM(E128:O128)+SUM(E316:O316)+SUM(E493:O493)</f>
        <v>0</v>
      </c>
      <c r="R493" s="51">
        <f>IF(Q492=0,0,(SUMPRODUCT(E127:O127,E128:O128)+SUMPRODUCT(E315:O315,E316:O316)+SUMPRODUCT(E492:O492,E493:O493))/Q492)</f>
        <v>0</v>
      </c>
    </row>
    <row r="494" spans="1:18" hidden="1">
      <c r="A494" s="392"/>
      <c r="B494" s="572">
        <f>+B492+1</f>
        <v>12</v>
      </c>
      <c r="C494" s="562"/>
      <c r="D494" s="96" t="s">
        <v>3</v>
      </c>
      <c r="E494" s="87"/>
      <c r="F494" s="88"/>
      <c r="G494" s="88"/>
      <c r="H494" s="88"/>
      <c r="I494" s="88"/>
      <c r="J494" s="88"/>
      <c r="K494" s="88"/>
      <c r="L494" s="88"/>
      <c r="M494" s="88"/>
      <c r="N494" s="88"/>
      <c r="O494" s="97"/>
      <c r="P494" s="98">
        <f>IF(SUM(E495:O495)=0,0,SUMPRODUCT(E494:O494,E495:O495)/SUM(E495:O495))</f>
        <v>0</v>
      </c>
      <c r="Q494" s="84">
        <f>SUM(E129:N129)+SUM(E317:O317)+SUM(E494:O494)</f>
        <v>0</v>
      </c>
      <c r="R494" s="126">
        <f>IF(Q495=0,0,(SUMPRODUCT(E129:O129,E130:O130)+SUMPRODUCT(E317:O317,E318:O318)+SUMPRODUCT(E494:O494,E495:O495))/(Q495))</f>
        <v>0</v>
      </c>
    </row>
    <row r="495" spans="1:18" hidden="1">
      <c r="A495" s="384"/>
      <c r="B495" s="573"/>
      <c r="C495" s="563"/>
      <c r="D495" s="91" t="s">
        <v>5</v>
      </c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4"/>
      <c r="P495" s="51">
        <f>IF(SUM(E494:O494)=0,0,SUMPRODUCT(E495:O495,E494:O494)/SUM(E494:O494))</f>
        <v>0</v>
      </c>
      <c r="Q495" s="127">
        <f>SUM(E130:O130)+SUM(E318:O318)+SUM(E495:O495)</f>
        <v>0</v>
      </c>
      <c r="R495" s="51">
        <f>IF(Q494=0,0,(SUMPRODUCT(E129:O129,E130:O130)+SUMPRODUCT(E317:O317,E318:O318)+SUMPRODUCT(E494:O494,E495:O495))/Q494)</f>
        <v>0</v>
      </c>
    </row>
    <row r="496" spans="1:18">
      <c r="A496" s="564" t="s">
        <v>6</v>
      </c>
      <c r="B496" s="565"/>
      <c r="C496" s="566"/>
      <c r="D496" s="80" t="s">
        <v>3</v>
      </c>
      <c r="E496" s="102">
        <f t="shared" ref="E496:N496" si="45">E472+E474+E476+E480+E478+E482+E484+E486+E488+E490+E492+E494</f>
        <v>15258.43</v>
      </c>
      <c r="F496" s="102">
        <f t="shared" si="45"/>
        <v>0</v>
      </c>
      <c r="G496" s="102">
        <f t="shared" si="45"/>
        <v>24921.5</v>
      </c>
      <c r="H496" s="102">
        <f t="shared" si="45"/>
        <v>14820.21</v>
      </c>
      <c r="I496" s="102">
        <f t="shared" si="45"/>
        <v>13240.739999999998</v>
      </c>
      <c r="J496" s="102">
        <f t="shared" si="45"/>
        <v>12602.25</v>
      </c>
      <c r="K496" s="102">
        <f t="shared" si="45"/>
        <v>10809.880000000001</v>
      </c>
      <c r="L496" s="102">
        <f t="shared" si="45"/>
        <v>23994.47</v>
      </c>
      <c r="M496" s="102">
        <f t="shared" si="45"/>
        <v>35358.06</v>
      </c>
      <c r="N496" s="102">
        <f t="shared" si="45"/>
        <v>14523.05</v>
      </c>
      <c r="O496" s="102">
        <f t="shared" ref="O496" si="46">O472+O474+O476+O480+O478+O482+O484+O486+O488+O490+O492+O494</f>
        <v>0</v>
      </c>
      <c r="P496" s="104">
        <f>IF(SUM(E497:O497)=0,0,SUMPRODUCT(E496:O496,E497:O497)/SUM(E497:O497))</f>
        <v>19386.980736627807</v>
      </c>
      <c r="Q496" s="84">
        <f>SUM(E131:O131)+SUM(E319:O319)+SUM(E496:O496)</f>
        <v>607509.73</v>
      </c>
      <c r="R496" s="126">
        <f>IF(Q497=0,0,(SUMPRODUCT(E131:O131,E132:O132)+SUMPRODUCT(E319:O319,E320:O320)+SUMPRODUCT(E496:O496,E497:O497))/(Q497))</f>
        <v>25004.340570386572</v>
      </c>
    </row>
    <row r="497" spans="1:18">
      <c r="A497" s="567" t="s">
        <v>1</v>
      </c>
      <c r="B497" s="568"/>
      <c r="C497" s="569"/>
      <c r="D497" s="105" t="s">
        <v>5</v>
      </c>
      <c r="E497" s="106">
        <f t="shared" ref="E497:N497" si="47">IF(E496=0,0,(E472*E473+E474*E475+E476*E477+E478*E479+E480*E481+E482*E483+E484*E485+E486*E487+E488*E489+E490*E491+E492*E493+E494*E495)/E496)</f>
        <v>2169.4457425564083</v>
      </c>
      <c r="F497" s="106">
        <f t="shared" si="47"/>
        <v>0</v>
      </c>
      <c r="G497" s="106">
        <f t="shared" si="47"/>
        <v>3035.7890696690724</v>
      </c>
      <c r="H497" s="106">
        <f t="shared" si="47"/>
        <v>3147.6539346927311</v>
      </c>
      <c r="I497" s="106">
        <f t="shared" si="47"/>
        <v>2387.8245553721322</v>
      </c>
      <c r="J497" s="106">
        <f t="shared" si="47"/>
        <v>1754.2752112627825</v>
      </c>
      <c r="K497" s="106">
        <f t="shared" si="47"/>
        <v>2748.0291703013932</v>
      </c>
      <c r="L497" s="106">
        <f t="shared" si="47"/>
        <v>3727.5734521966187</v>
      </c>
      <c r="M497" s="106">
        <f t="shared" si="47"/>
        <v>3360.4154302171628</v>
      </c>
      <c r="N497" s="106">
        <f t="shared" si="47"/>
        <v>2912.4624687518835</v>
      </c>
      <c r="O497" s="106">
        <f t="shared" ref="O497" si="48">IF(O496=0,0,(O472*O473+O474*O475+O476*O477+O478*O479+O480*O481+O482*O483+O484*O485+O486*O487+O488*O489+O490*O491+O492*O493+O494*O495)/O496)</f>
        <v>0</v>
      </c>
      <c r="P497" s="85">
        <f>IF(SUM(E496:O496)=0,0,SUMPRODUCT(E497:O497,E496:O496)/SUM(E496:O496))</f>
        <v>2956.5566160359181</v>
      </c>
      <c r="Q497" s="132">
        <f>SUM(E132:O132)+SUM(E320:O320)+SUM(E497:O497)</f>
        <v>54627.289996781896</v>
      </c>
      <c r="R497" s="85">
        <f>IF(Q496=0,0,(SUMPRODUCT(E131:O131,E132:O132)+SUMPRODUCT(E319:O319,E320:O320)+SUMPRODUCT(E496:O496,E497:O497))/Q496)</f>
        <v>2248.3909245647906</v>
      </c>
    </row>
    <row r="498" spans="1:18">
      <c r="A498" s="574" t="s">
        <v>96</v>
      </c>
      <c r="B498" s="577">
        <v>1</v>
      </c>
      <c r="C498" s="562" t="s">
        <v>250</v>
      </c>
      <c r="D498" s="86" t="s">
        <v>3</v>
      </c>
      <c r="E498" s="333">
        <v>1770.46</v>
      </c>
      <c r="F498" s="326">
        <v>0</v>
      </c>
      <c r="G498" s="326">
        <v>1646.92</v>
      </c>
      <c r="H498" s="326">
        <v>1714.61</v>
      </c>
      <c r="I498" s="311">
        <v>2152.5500000000002</v>
      </c>
      <c r="J498" s="311">
        <v>1680.67</v>
      </c>
      <c r="K498" s="306">
        <v>2899.83</v>
      </c>
      <c r="L498" s="333">
        <v>907.46</v>
      </c>
      <c r="M498" s="326">
        <v>3913.66</v>
      </c>
      <c r="N498" s="326">
        <v>10161.959999999999</v>
      </c>
      <c r="O498" s="89"/>
      <c r="P498" s="90">
        <f>IF(SUM(E499:O499)=0,0,SUMPRODUCT(E498:O498,E499:O499)/SUM(E499:O499))</f>
        <v>2677.7265679242373</v>
      </c>
      <c r="Q498" s="84">
        <f>SUM(E133:N133)+SUM(E321:O321)+SUM(E498:O498)</f>
        <v>26868.12</v>
      </c>
      <c r="R498" s="126">
        <f>IF(Q499=0,0,(SUMPRODUCT(E133:O133,E134:O134)+SUMPRODUCT(E321:N321,E322:N322)+SUMPRODUCT(E498:O498,E499:O499))/(Q499))</f>
        <v>2507.5686356279621</v>
      </c>
    </row>
    <row r="499" spans="1:18">
      <c r="A499" s="575"/>
      <c r="B499" s="578"/>
      <c r="C499" s="563"/>
      <c r="D499" s="91" t="s">
        <v>5</v>
      </c>
      <c r="E499" s="309">
        <v>5394</v>
      </c>
      <c r="F499" s="309">
        <v>5394</v>
      </c>
      <c r="G499" s="308">
        <v>4985</v>
      </c>
      <c r="H499" s="308">
        <v>5434</v>
      </c>
      <c r="I499" s="308">
        <v>5154.58</v>
      </c>
      <c r="J499" s="308">
        <v>5227.5357142857101</v>
      </c>
      <c r="K499" s="308">
        <v>4934</v>
      </c>
      <c r="L499" s="309">
        <v>5269</v>
      </c>
      <c r="M499" s="309">
        <v>5426.8208955223899</v>
      </c>
      <c r="N499" s="308">
        <v>5231.4375</v>
      </c>
      <c r="O499" s="94"/>
      <c r="P499" s="95">
        <f>IF(SUM(E498:O498)=0,0,SUMPRODUCT(E499:O499,E498:O498)/SUM(E498:O498))</f>
        <v>5231.195340731445</v>
      </c>
      <c r="Q499" s="127">
        <f>SUM(E134:O134)+SUM(E322:O322)+SUM(E499:O499)</f>
        <v>56038.153389087383</v>
      </c>
      <c r="R499" s="51">
        <f>IF(Q498=0,0,(SUMPRODUCT(E133:O133,E134:O134)+SUMPRODUCT(E321:N321,E322:N322)+SUMPRODUCT(E498:O498,E499:O499))/Q498)</f>
        <v>5229.9720202598583</v>
      </c>
    </row>
    <row r="500" spans="1:18">
      <c r="A500" s="575"/>
      <c r="B500" s="579">
        <v>2</v>
      </c>
      <c r="C500" s="562" t="s">
        <v>121</v>
      </c>
      <c r="D500" s="96" t="s">
        <v>3</v>
      </c>
      <c r="E500" s="328"/>
      <c r="F500" s="314"/>
      <c r="G500" s="314"/>
      <c r="H500" s="314"/>
      <c r="I500" s="311"/>
      <c r="J500" s="311"/>
      <c r="K500" s="311"/>
      <c r="L500" s="328">
        <v>1877.12</v>
      </c>
      <c r="M500" s="314"/>
      <c r="N500" s="314"/>
      <c r="O500" s="97"/>
      <c r="P500" s="98">
        <f>IF(SUM(E501:O501)=0,0,SUMPRODUCT(E500:O500,E501:O501)/SUM(E501:O501))</f>
        <v>1877.12</v>
      </c>
      <c r="Q500" s="84">
        <f>SUM(E135:N135)+SUM(E323:O323)+SUM(E500:O500)</f>
        <v>1877.12</v>
      </c>
      <c r="R500" s="126">
        <f>IF(Q501=0,0,(SUMPRODUCT(E135:O135,E136:O136)+SUMPRODUCT(E323:N323,E324:N324)+SUMPRODUCT(E500:O500,E501:O501))/(Q501))</f>
        <v>1877.12</v>
      </c>
    </row>
    <row r="501" spans="1:18">
      <c r="A501" s="575"/>
      <c r="B501" s="578"/>
      <c r="C501" s="563"/>
      <c r="D501" s="91" t="s">
        <v>5</v>
      </c>
      <c r="E501" s="309"/>
      <c r="F501" s="309"/>
      <c r="G501" s="308"/>
      <c r="H501" s="308"/>
      <c r="I501" s="308"/>
      <c r="J501" s="308"/>
      <c r="K501" s="308"/>
      <c r="L501" s="309">
        <v>688.555555555556</v>
      </c>
      <c r="M501" s="309"/>
      <c r="N501" s="308"/>
      <c r="O501" s="94"/>
      <c r="P501" s="51">
        <f>IF(SUM(E500:O500)=0,0,SUMPRODUCT(E501:O501,E500:O500)/SUM(E500:O500))</f>
        <v>688.555555555556</v>
      </c>
      <c r="Q501" s="127">
        <f>SUM(E136:O136)+SUM(E324:O324)+SUM(E501:O501)</f>
        <v>688.555555555556</v>
      </c>
      <c r="R501" s="51">
        <f>IF(Q500=0,0,(SUMPRODUCT(E135:O135,E136:O136)+SUMPRODUCT(E323:N323,E324:N324)+SUMPRODUCT(E500:O500,E501:O501))/Q500)</f>
        <v>688.555555555556</v>
      </c>
    </row>
    <row r="502" spans="1:18">
      <c r="A502" s="575"/>
      <c r="B502" s="579">
        <v>3</v>
      </c>
      <c r="C502" s="562" t="s">
        <v>251</v>
      </c>
      <c r="D502" s="96" t="s">
        <v>3</v>
      </c>
      <c r="E502" s="328">
        <v>8312.5</v>
      </c>
      <c r="F502" s="314">
        <v>0</v>
      </c>
      <c r="G502" s="314">
        <v>6115.83</v>
      </c>
      <c r="H502" s="314">
        <v>6819.63</v>
      </c>
      <c r="I502" s="311">
        <v>3690.29</v>
      </c>
      <c r="J502" s="311">
        <v>7253.12</v>
      </c>
      <c r="K502" s="311">
        <v>6728.92</v>
      </c>
      <c r="L502" s="328">
        <v>3318.75</v>
      </c>
      <c r="M502" s="314">
        <v>6022.38</v>
      </c>
      <c r="N502" s="314">
        <v>1190</v>
      </c>
      <c r="O502" s="97"/>
      <c r="P502" s="98">
        <f>IF(SUM(E503:O503)=0,0,SUMPRODUCT(E502:O502,E503:O503)/SUM(E503:O503))</f>
        <v>4922.4500804024092</v>
      </c>
      <c r="Q502" s="84">
        <f>SUM(E137:N137)+SUM(E325:O325)+SUM(E502:O502)</f>
        <v>130867.92</v>
      </c>
      <c r="R502" s="126">
        <f>IF(Q503=0,0,(SUMPRODUCT(E137:O137,E138:O138)+SUMPRODUCT(E325:N325,E326:N326)+SUMPRODUCT(E502:O502,E503:O503))/(Q503))</f>
        <v>4202.9313817205284</v>
      </c>
    </row>
    <row r="503" spans="1:18">
      <c r="A503" s="575"/>
      <c r="B503" s="578"/>
      <c r="C503" s="563"/>
      <c r="D503" s="91" t="s">
        <v>5</v>
      </c>
      <c r="E503" s="308">
        <v>5025</v>
      </c>
      <c r="F503" s="308">
        <v>5025</v>
      </c>
      <c r="G503" s="308">
        <v>5193</v>
      </c>
      <c r="H503" s="308">
        <v>5343</v>
      </c>
      <c r="I503" s="308">
        <v>5069.3999999999996</v>
      </c>
      <c r="J503" s="308">
        <v>5102</v>
      </c>
      <c r="K503" s="308">
        <v>5210.7727272727298</v>
      </c>
      <c r="L503" s="308">
        <v>4851.3636363636397</v>
      </c>
      <c r="M503" s="308">
        <v>5516.6</v>
      </c>
      <c r="N503" s="308">
        <v>5888.6666666666697</v>
      </c>
      <c r="O503" s="94"/>
      <c r="P503" s="51">
        <f>IF(SUM(E502:O502)=0,0,SUMPRODUCT(E503:O503,E502:O502)/SUM(E502:O502))</f>
        <v>5198.515752945319</v>
      </c>
      <c r="Q503" s="127">
        <f>SUM(E138:O138)+SUM(E326:O326)+SUM(E503:O503)</f>
        <v>153715.99122251594</v>
      </c>
      <c r="R503" s="51">
        <f>IF(Q502=0,0,(SUMPRODUCT(E137:O137,E138:O138)+SUMPRODUCT(E325:N325,E326:N326)+SUMPRODUCT(E502:O502,E503:O503))/Q502)</f>
        <v>4936.7160674777251</v>
      </c>
    </row>
    <row r="504" spans="1:18">
      <c r="A504" s="575"/>
      <c r="B504" s="579">
        <v>4</v>
      </c>
      <c r="C504" s="562" t="s">
        <v>111</v>
      </c>
      <c r="D504" s="96" t="s">
        <v>3</v>
      </c>
      <c r="E504" s="328">
        <v>6505.58</v>
      </c>
      <c r="F504" s="314">
        <v>0</v>
      </c>
      <c r="G504" s="314">
        <v>10372.42</v>
      </c>
      <c r="H504" s="314">
        <v>5176.55</v>
      </c>
      <c r="I504" s="311">
        <v>9092.9699999999993</v>
      </c>
      <c r="J504" s="311">
        <v>10896.45</v>
      </c>
      <c r="K504" s="311">
        <v>8970.09</v>
      </c>
      <c r="L504" s="328"/>
      <c r="M504" s="314">
        <v>10375.67</v>
      </c>
      <c r="N504" s="314">
        <v>9041.1299999999992</v>
      </c>
      <c r="O504" s="97"/>
      <c r="P504" s="98">
        <f>IF(SUM(E505:O505)=0,0,SUMPRODUCT(E504:O504,E505:O505)/SUM(E505:O505))</f>
        <v>7842.2085091875842</v>
      </c>
      <c r="Q504" s="84">
        <f>SUM(E139:N139)+SUM(E327:O327)+SUM(E504:O504)</f>
        <v>214342.91999999998</v>
      </c>
      <c r="R504" s="126">
        <f>IF(Q505=0,0,(SUMPRODUCT(E139:O139,E140:O140)+SUMPRODUCT(E327:N327,E328:N328)+SUMPRODUCT(E504:O504,E505:O505))/(Q505))</f>
        <v>7443.2451727025655</v>
      </c>
    </row>
    <row r="505" spans="1:18">
      <c r="A505" s="575"/>
      <c r="B505" s="578"/>
      <c r="C505" s="563"/>
      <c r="D505" s="91" t="s">
        <v>5</v>
      </c>
      <c r="E505" s="309">
        <v>4035.6916666666698</v>
      </c>
      <c r="F505" s="309">
        <v>4035.6916666666698</v>
      </c>
      <c r="G505" s="308">
        <v>4005.4472361808998</v>
      </c>
      <c r="H505" s="308">
        <v>3898.10377358491</v>
      </c>
      <c r="I505" s="308">
        <v>3964.5128205128199</v>
      </c>
      <c r="J505" s="308">
        <v>4145.5579399141598</v>
      </c>
      <c r="K505" s="308">
        <v>4507.3179190751398</v>
      </c>
      <c r="L505" s="309"/>
      <c r="M505" s="309">
        <v>3979.3137254901999</v>
      </c>
      <c r="N505" s="308">
        <v>3765.04</v>
      </c>
      <c r="O505" s="94"/>
      <c r="P505" s="51">
        <f>IF(SUM(E504:O504)=0,0,SUMPRODUCT(E505:O505,E504:O504)/SUM(E504:O504))</f>
        <v>4045.9508174326074</v>
      </c>
      <c r="Q505" s="127">
        <f>SUM(E140:O140)+SUM(E328:O328)+SUM(E505:O505)</f>
        <v>131121.34702107334</v>
      </c>
      <c r="R505" s="51">
        <f>IF(Q504=0,0,(SUMPRODUCT(E139:O139,E140:O140)+SUMPRODUCT(E327:N327,E328:N328)+SUMPRODUCT(E504:O504,E505:O505))/Q504)</f>
        <v>4553.3033386540692</v>
      </c>
    </row>
    <row r="506" spans="1:18">
      <c r="A506" s="575"/>
      <c r="B506" s="579">
        <v>5</v>
      </c>
      <c r="C506" s="562" t="s">
        <v>133</v>
      </c>
      <c r="D506" s="96" t="s">
        <v>3</v>
      </c>
      <c r="E506" s="328">
        <v>5167.63</v>
      </c>
      <c r="F506" s="314">
        <v>0</v>
      </c>
      <c r="G506" s="314">
        <v>7789.12</v>
      </c>
      <c r="H506" s="314">
        <v>7117.79</v>
      </c>
      <c r="I506" s="311">
        <v>10448.709999999999</v>
      </c>
      <c r="J506" s="311">
        <v>11215.29</v>
      </c>
      <c r="K506" s="311">
        <v>8249.2900000000009</v>
      </c>
      <c r="L506" s="328"/>
      <c r="M506" s="314">
        <v>9395.08</v>
      </c>
      <c r="N506" s="314">
        <v>9071.6200000000008</v>
      </c>
      <c r="O506" s="97"/>
      <c r="P506" s="98">
        <f>IF(SUM(E507:O507)=0,0,SUMPRODUCT(E506:O506,E507:O507)/SUM(E507:O507))</f>
        <v>7556.661799178295</v>
      </c>
      <c r="Q506" s="84">
        <f>SUM(E141:N141)+SUM(E329:O329)+SUM(E506:O506)</f>
        <v>246463.61000000002</v>
      </c>
      <c r="R506" s="126">
        <f>IF(Q507=0,0,(SUMPRODUCT(E141:O141,E142:O142)+SUMPRODUCT(E329:N329,E330:N330)+SUMPRODUCT(E506:O506,E507:O507))/(Q507))</f>
        <v>8394.3253663344167</v>
      </c>
    </row>
    <row r="507" spans="1:18">
      <c r="A507" s="575"/>
      <c r="B507" s="578"/>
      <c r="C507" s="563"/>
      <c r="D507" s="91" t="s">
        <v>5</v>
      </c>
      <c r="E507" s="327">
        <v>3643.7722772277202</v>
      </c>
      <c r="F507" s="316">
        <v>3643.7722772277202</v>
      </c>
      <c r="G507" s="316">
        <v>3426.8909090909101</v>
      </c>
      <c r="H507" s="316">
        <v>3613.6521739130399</v>
      </c>
      <c r="I507" s="308">
        <v>3433.0619834710701</v>
      </c>
      <c r="J507" s="308">
        <v>3457</v>
      </c>
      <c r="K507" s="308">
        <v>3275.51408450704</v>
      </c>
      <c r="L507" s="327"/>
      <c r="M507" s="316">
        <v>3673.29347826087</v>
      </c>
      <c r="N507" s="316">
        <v>3584.8793103448302</v>
      </c>
      <c r="O507" s="94"/>
      <c r="P507" s="51">
        <f>IF(SUM(E506:O506)=0,0,SUMPRODUCT(E507:O507,E506:O506)/SUM(E506:O506))</f>
        <v>3505.0695679057553</v>
      </c>
      <c r="Q507" s="127">
        <f>SUM(E142:O142)+SUM(E330:O330)+SUM(E507:O507)</f>
        <v>103539.251296207</v>
      </c>
      <c r="R507" s="51">
        <f>IF(Q506=0,0,(SUMPRODUCT(E141:O141,E142:O142)+SUMPRODUCT(E329:N329,E330:N330)+SUMPRODUCT(E506:O506,E507:O507))/Q506)</f>
        <v>3526.4522968198994</v>
      </c>
    </row>
    <row r="508" spans="1:18">
      <c r="A508" s="575"/>
      <c r="B508" s="571">
        <v>6</v>
      </c>
      <c r="C508" s="562" t="s">
        <v>237</v>
      </c>
      <c r="D508" s="96" t="s">
        <v>3</v>
      </c>
      <c r="E508" s="328"/>
      <c r="F508" s="314"/>
      <c r="G508" s="314"/>
      <c r="H508" s="314"/>
      <c r="I508" s="311">
        <v>529</v>
      </c>
      <c r="J508" s="311">
        <v>1859</v>
      </c>
      <c r="K508" s="311">
        <v>0</v>
      </c>
      <c r="L508" s="328">
        <v>0</v>
      </c>
      <c r="M508" s="314">
        <v>0</v>
      </c>
      <c r="N508" s="314">
        <v>435.5</v>
      </c>
      <c r="O508" s="97"/>
      <c r="P508" s="98">
        <f>IF(SUM(E509:O509)=0,0,SUMPRODUCT(E508:O508,E509:O509)/SUM(E509:O509))</f>
        <v>457.98945712037766</v>
      </c>
      <c r="Q508" s="84">
        <f>SUM(E143:N143)+SUM(E331:O331)+SUM(E508:O508)</f>
        <v>2823.5</v>
      </c>
      <c r="R508" s="126">
        <f>IF(Q509=0,0,(SUMPRODUCT(E143:O143,E144:O144)+SUMPRODUCT(E331:N331,E332:N332)+SUMPRODUCT(E508:O508,E509:O509))/(Q509))</f>
        <v>457.98945712037766</v>
      </c>
    </row>
    <row r="509" spans="1:18">
      <c r="A509" s="575"/>
      <c r="B509" s="571"/>
      <c r="C509" s="563"/>
      <c r="D509" s="91" t="s">
        <v>5</v>
      </c>
      <c r="E509" s="327"/>
      <c r="F509" s="316"/>
      <c r="G509" s="316"/>
      <c r="H509" s="316"/>
      <c r="I509" s="308">
        <v>4053</v>
      </c>
      <c r="J509" s="308">
        <v>5385</v>
      </c>
      <c r="K509" s="308">
        <v>5720</v>
      </c>
      <c r="L509" s="327">
        <v>5550</v>
      </c>
      <c r="M509" s="316">
        <v>5561</v>
      </c>
      <c r="N509" s="316">
        <v>5506</v>
      </c>
      <c r="O509" s="94"/>
      <c r="P509" s="51">
        <f>IF(SUM(E508:O508)=0,0,SUMPRODUCT(E509:O509,E508:O508)/SUM(E508:O508))</f>
        <v>5154.1048344253586</v>
      </c>
      <c r="Q509" s="127">
        <f>SUM(E144:O144)+SUM(E332:O332)+SUM(E509:O509)</f>
        <v>31775</v>
      </c>
      <c r="R509" s="51">
        <f>IF(Q508=0,0,(SUMPRODUCT(E143:O143,E144:O144)+SUMPRODUCT(E331:N331,E332:N332)+SUMPRODUCT(E508:O508,E509:O509))/Q508)</f>
        <v>5154.1048344253586</v>
      </c>
    </row>
    <row r="510" spans="1:18">
      <c r="A510" s="575"/>
      <c r="B510" s="571">
        <v>6</v>
      </c>
      <c r="C510" s="562" t="s">
        <v>250</v>
      </c>
      <c r="D510" s="96" t="s">
        <v>3</v>
      </c>
      <c r="E510" s="87"/>
      <c r="F510" s="88"/>
      <c r="G510" s="88"/>
      <c r="H510" s="88"/>
      <c r="I510" s="311"/>
      <c r="J510" s="311"/>
      <c r="K510" s="311"/>
      <c r="L510" s="328"/>
      <c r="M510" s="314"/>
      <c r="N510" s="314"/>
      <c r="O510" s="97"/>
      <c r="P510" s="98">
        <f>IF(SUM(E511:O511)=0,0,SUMPRODUCT(E510:O510,E511:O511)/SUM(E511:O511))</f>
        <v>0</v>
      </c>
      <c r="Q510" s="129">
        <f>SUM(E145:N145)+SUM(E335:O335)+SUM(E510:O510)</f>
        <v>0</v>
      </c>
      <c r="R510" s="130">
        <f>IF(Q511=0,0,(SUMPRODUCT(E145:O145,E146:O146)+SUMPRODUCT(E335:O335,E336:O336)+SUMPRODUCT(E510:O510,E511:O511))/(Q511))</f>
        <v>0</v>
      </c>
    </row>
    <row r="511" spans="1:18">
      <c r="A511" s="575"/>
      <c r="B511" s="571"/>
      <c r="C511" s="563"/>
      <c r="D511" s="91" t="s">
        <v>5</v>
      </c>
      <c r="E511" s="93"/>
      <c r="F511" s="93"/>
      <c r="G511" s="93"/>
      <c r="H511" s="93"/>
      <c r="I511" s="308"/>
      <c r="J511" s="308"/>
      <c r="K511" s="308"/>
      <c r="L511" s="327"/>
      <c r="M511" s="316"/>
      <c r="N511" s="316"/>
      <c r="O511" s="94"/>
      <c r="P511" s="51">
        <f>IF(SUM(E510:O510)=0,0,SUMPRODUCT(E511:O511,E510:O510)/SUM(E510:O510))</f>
        <v>0</v>
      </c>
      <c r="Q511" s="127">
        <f>SUM(E146:O146)+SUM(E336:O336)+SUM(E511:O511)</f>
        <v>0</v>
      </c>
      <c r="R511" s="51">
        <f>IF(Q510=0,0,(SUMPRODUCT(E145:O145,E146:O146)+SUMPRODUCT(E335:O335,E336:O336)+SUMPRODUCT(E510:O510,E511:O511))/Q510)</f>
        <v>0</v>
      </c>
    </row>
    <row r="512" spans="1:18">
      <c r="A512" s="575"/>
      <c r="B512" s="572">
        <f>+B508+1</f>
        <v>7</v>
      </c>
      <c r="C512" s="562" t="s">
        <v>121</v>
      </c>
      <c r="D512" s="96" t="s">
        <v>3</v>
      </c>
      <c r="E512" s="87"/>
      <c r="F512" s="88"/>
      <c r="G512" s="88"/>
      <c r="H512" s="88"/>
      <c r="I512" s="311"/>
      <c r="J512" s="311"/>
      <c r="K512" s="311"/>
      <c r="L512" s="328"/>
      <c r="M512" s="314"/>
      <c r="N512" s="314"/>
      <c r="O512" s="97"/>
      <c r="P512" s="98">
        <f>IF(SUM(E513:O513)=0,0,SUMPRODUCT(E512:O512,E513:O513)/SUM(E513:O513))</f>
        <v>0</v>
      </c>
      <c r="Q512" s="129">
        <f>SUM(E147:N147)+SUM(E337:O337)+SUM(E512:O512)</f>
        <v>242952.82</v>
      </c>
      <c r="R512" s="130">
        <f>IF(Q513=0,0,(SUMPRODUCT(E147:O147,E148:O148)+SUMPRODUCT(E337:O337,E338:O338)+SUMPRODUCT(E512:O512,E513:O513))/(Q513))</f>
        <v>26904.869581644551</v>
      </c>
    </row>
    <row r="513" spans="1:18">
      <c r="A513" s="576"/>
      <c r="B513" s="573"/>
      <c r="C513" s="563"/>
      <c r="D513" s="91" t="s">
        <v>5</v>
      </c>
      <c r="E513" s="93"/>
      <c r="F513" s="93"/>
      <c r="G513" s="93"/>
      <c r="H513" s="93"/>
      <c r="I513" s="308"/>
      <c r="J513" s="308"/>
      <c r="K513" s="308"/>
      <c r="L513" s="327"/>
      <c r="M513" s="316"/>
      <c r="N513" s="316"/>
      <c r="O513" s="94"/>
      <c r="P513" s="51">
        <f>IF(SUM(E512:O512)=0,0,SUMPRODUCT(E513:O513,E512:O512)/SUM(E512:O512))</f>
        <v>0</v>
      </c>
      <c r="Q513" s="127">
        <f>SUM(E148:O148)+SUM(E338:O338)+SUM(E513:O513)</f>
        <v>37379.439127084675</v>
      </c>
      <c r="R513" s="51">
        <f>IF(Q512=0,0,(SUMPRODUCT(E147:O147,E148:O148)+SUMPRODUCT(E337:O337,E338:O338)+SUMPRODUCT(E512:O512,E513:O513))/Q512)</f>
        <v>4139.4412904910287</v>
      </c>
    </row>
    <row r="514" spans="1:18">
      <c r="A514" s="564" t="s">
        <v>6</v>
      </c>
      <c r="B514" s="565"/>
      <c r="C514" s="566"/>
      <c r="D514" s="80" t="s">
        <v>3</v>
      </c>
      <c r="E514" s="102">
        <f>E498+E500+E502+E506+E504+E508+E512+E510</f>
        <v>21756.17</v>
      </c>
      <c r="F514" s="102">
        <f t="shared" ref="F514:N514" si="49">F498+F500+F502+F506+F504+F508+F512+F510</f>
        <v>0</v>
      </c>
      <c r="G514" s="102">
        <f t="shared" si="49"/>
        <v>25924.29</v>
      </c>
      <c r="H514" s="102">
        <f t="shared" si="49"/>
        <v>20828.579999999998</v>
      </c>
      <c r="I514" s="102">
        <f t="shared" si="49"/>
        <v>25913.519999999997</v>
      </c>
      <c r="J514" s="102">
        <f t="shared" si="49"/>
        <v>32904.53</v>
      </c>
      <c r="K514" s="102">
        <f t="shared" si="49"/>
        <v>26848.13</v>
      </c>
      <c r="L514" s="102">
        <f t="shared" si="49"/>
        <v>6103.33</v>
      </c>
      <c r="M514" s="102">
        <f t="shared" si="49"/>
        <v>29706.79</v>
      </c>
      <c r="N514" s="102">
        <f t="shared" si="49"/>
        <v>29900.21</v>
      </c>
      <c r="O514" s="104">
        <f t="shared" ref="O514" si="50">O498+O500+O502+O506+O504+O508+O512</f>
        <v>0</v>
      </c>
      <c r="P514" s="104">
        <f>IF(SUM(E515:O515)=0,0,SUMPRODUCT(E514:O514,E515:O515)/SUM(E515:O515))</f>
        <v>24724.578255050739</v>
      </c>
      <c r="Q514" s="84">
        <f>SUM(E149:O149)+SUM(E337:O337)+SUM(E514:O514)</f>
        <v>623243.18999999994</v>
      </c>
      <c r="R514" s="126">
        <f>IF(Q515=0,0,(SUMPRODUCT(E149:O149,E150:O150)+SUMPRODUCT(E337:O337,E338:O338)+SUMPRODUCT(E514:O514,E515:O515))/(Q515))</f>
        <v>24002.533308422018</v>
      </c>
    </row>
    <row r="515" spans="1:18">
      <c r="A515" s="567" t="s">
        <v>1</v>
      </c>
      <c r="B515" s="568"/>
      <c r="C515" s="569"/>
      <c r="D515" s="105" t="s">
        <v>5</v>
      </c>
      <c r="E515" s="106">
        <f>IF(E514=0,0,(E498*E499+E500*E501+E502*E503+E504*E505+E506*E507+E508*E509+E512*E513+E510*E511)/E514)</f>
        <v>4431.1271545406962</v>
      </c>
      <c r="F515" s="106">
        <f t="shared" ref="F515:N515" si="51">IF(F514=0,0,(F498*F499+F500*F501+F502*F503+F504*F505+F506*F507+F508*F509+F512*F513+F510*F511)/F514)</f>
        <v>0</v>
      </c>
      <c r="G515" s="106">
        <f t="shared" si="51"/>
        <v>4174.0023325354587</v>
      </c>
      <c r="H515" s="106">
        <f t="shared" si="51"/>
        <v>4400.4161698064618</v>
      </c>
      <c r="I515" s="106">
        <f t="shared" si="51"/>
        <v>4008.2300484014709</v>
      </c>
      <c r="J515" s="106">
        <f t="shared" si="51"/>
        <v>4246.9841700612715</v>
      </c>
      <c r="K515" s="106">
        <f t="shared" si="51"/>
        <v>4351.2284473778918</v>
      </c>
      <c r="L515" s="106">
        <f t="shared" si="51"/>
        <v>3633.1594740291407</v>
      </c>
      <c r="M515" s="106">
        <f t="shared" si="51"/>
        <v>4384.8805444097525</v>
      </c>
      <c r="N515" s="106">
        <f t="shared" si="51"/>
        <v>4318.6289960954691</v>
      </c>
      <c r="O515" s="101">
        <f t="shared" ref="O515" si="52">IF(O514=0,0,(O498*O499+O500*O501+O502*O503+O504*O505+O506*O507+O508*O509+O512*O513)/O514)</f>
        <v>0</v>
      </c>
      <c r="P515" s="85">
        <f>IF(SUM(E514:O514)=0,0,SUMPRODUCT(E515:O515,E514:O514)/SUM(E514:O514))</f>
        <v>4267.0586948943728</v>
      </c>
      <c r="Q515" s="132">
        <f>SUM(E150:O150)+SUM(E338:O338)+SUM(E515:O515)</f>
        <v>110302.22762002112</v>
      </c>
      <c r="R515" s="85">
        <f>IF(Q514=0,0,(SUMPRODUCT(E149:O149,E150:O150)+SUMPRODUCT(E337:O337,E338:O338)+SUMPRODUCT(E514:O514,E515:O515))/Q514)</f>
        <v>4247.9932952700283</v>
      </c>
    </row>
    <row r="516" spans="1:18">
      <c r="A516" s="574" t="s">
        <v>113</v>
      </c>
      <c r="B516" s="577">
        <v>1</v>
      </c>
      <c r="C516" s="562" t="s">
        <v>81</v>
      </c>
      <c r="D516" s="86" t="s">
        <v>3</v>
      </c>
      <c r="E516" s="333">
        <v>2806.17</v>
      </c>
      <c r="F516" s="326">
        <v>0</v>
      </c>
      <c r="G516" s="326">
        <v>5553.75</v>
      </c>
      <c r="H516" s="326">
        <v>765.29</v>
      </c>
      <c r="I516" s="311">
        <v>1341.75</v>
      </c>
      <c r="J516" s="311">
        <v>2760.38</v>
      </c>
      <c r="K516" s="306">
        <v>3642.63</v>
      </c>
      <c r="L516" s="333">
        <v>1518.63</v>
      </c>
      <c r="M516" s="326">
        <v>2338.29</v>
      </c>
      <c r="N516" s="326">
        <v>3803.41</v>
      </c>
      <c r="O516" s="89"/>
      <c r="P516" s="90">
        <f>IF(SUM(E517:O517)=0,0,SUMPRODUCT(E516:O516,E517:O517)/SUM(E517:O517))</f>
        <v>2438.2894037434703</v>
      </c>
      <c r="Q516" s="84">
        <f>SUM(E151:N151)+SUM(E339:O339)+SUM(E516:O516)</f>
        <v>82835.850000000006</v>
      </c>
      <c r="R516" s="126">
        <f>IF(Q517=0,0,(SUMPRODUCT(E151:O151,E152:O152)+SUMPRODUCT(E339:N339,E340:N340)+SUMPRODUCT(E516:O516,E517:O517))/(Q517))</f>
        <v>2799.2110540839644</v>
      </c>
    </row>
    <row r="517" spans="1:18">
      <c r="A517" s="575"/>
      <c r="B517" s="578"/>
      <c r="C517" s="563"/>
      <c r="D517" s="91" t="s">
        <v>5</v>
      </c>
      <c r="E517" s="309">
        <v>4702.96</v>
      </c>
      <c r="F517" s="309">
        <v>4702.96</v>
      </c>
      <c r="G517" s="308">
        <v>4314.875</v>
      </c>
      <c r="H517" s="308">
        <v>5991</v>
      </c>
      <c r="I517" s="308">
        <v>5040.5333333333301</v>
      </c>
      <c r="J517" s="308">
        <v>5042.2857142857101</v>
      </c>
      <c r="K517" s="308">
        <v>6151.3974358974401</v>
      </c>
      <c r="L517" s="309">
        <v>5905.6666666666697</v>
      </c>
      <c r="M517" s="309">
        <v>6425.1276595744703</v>
      </c>
      <c r="N517" s="308">
        <v>6509</v>
      </c>
      <c r="O517" s="94"/>
      <c r="P517" s="95">
        <f>IF(SUM(E516:O516)=0,0,SUMPRODUCT(E517:O517,E516:O516)/SUM(E516:O516))</f>
        <v>5445.6590331744592</v>
      </c>
      <c r="Q517" s="127">
        <f>SUM(E152:O152)+SUM(E340:O340)+SUM(E517:O517)</f>
        <v>151891.6176047982</v>
      </c>
      <c r="R517" s="51">
        <f>IF(Q516=0,0,(SUMPRODUCT(E151:O151,E152:O152)+SUMPRODUCT(E339:N339,E340:N340)+SUMPRODUCT(E516:O516,E517:O517))/Q516)</f>
        <v>5132.7619022687104</v>
      </c>
    </row>
    <row r="518" spans="1:18">
      <c r="A518" s="575"/>
      <c r="B518" s="579">
        <v>2</v>
      </c>
      <c r="C518" s="562" t="s">
        <v>252</v>
      </c>
      <c r="D518" s="96" t="s">
        <v>3</v>
      </c>
      <c r="E518" s="328">
        <v>1138.46</v>
      </c>
      <c r="F518" s="314">
        <v>0</v>
      </c>
      <c r="G518" s="314">
        <v>10688.17</v>
      </c>
      <c r="H518" s="314">
        <v>8977.7900000000009</v>
      </c>
      <c r="I518" s="311">
        <v>5085.25</v>
      </c>
      <c r="J518" s="311">
        <v>10659.96</v>
      </c>
      <c r="K518" s="311">
        <v>8953.33</v>
      </c>
      <c r="L518" s="328">
        <v>4589.58</v>
      </c>
      <c r="M518" s="314">
        <v>5424.92</v>
      </c>
      <c r="N518" s="314">
        <v>8865.0499999999993</v>
      </c>
      <c r="O518" s="97"/>
      <c r="P518" s="98">
        <f>IF(SUM(E519:O519)=0,0,SUMPRODUCT(E518:O518,E519:O519)/SUM(E519:O519))</f>
        <v>6586.2388442246274</v>
      </c>
      <c r="Q518" s="84">
        <f>SUM(E153:N153)+SUM(E341:O341)+SUM(E518:O518)</f>
        <v>103574.22000000002</v>
      </c>
      <c r="R518" s="126">
        <f>IF(Q519=0,0,(SUMPRODUCT(E153:O153,E154:O154)+SUMPRODUCT(E341:N341,E342:N342)+SUMPRODUCT(E518:O518,E519:O519))/(Q519))</f>
        <v>6559.4431330070729</v>
      </c>
    </row>
    <row r="519" spans="1:18">
      <c r="A519" s="575"/>
      <c r="B519" s="578"/>
      <c r="C519" s="563"/>
      <c r="D519" s="91" t="s">
        <v>5</v>
      </c>
      <c r="E519" s="309">
        <v>5381.2</v>
      </c>
      <c r="F519" s="309">
        <v>5381.2</v>
      </c>
      <c r="G519" s="308">
        <v>5703.8291457286396</v>
      </c>
      <c r="H519" s="308">
        <v>6113.1264367816102</v>
      </c>
      <c r="I519" s="308">
        <v>6281.8983050847501</v>
      </c>
      <c r="J519" s="308">
        <v>6330.2536585365797</v>
      </c>
      <c r="K519" s="308">
        <v>6552.7670454545496</v>
      </c>
      <c r="L519" s="309">
        <v>5958.3707865168499</v>
      </c>
      <c r="M519" s="309">
        <v>6439.5161290322603</v>
      </c>
      <c r="N519" s="308">
        <v>6251.6923076923104</v>
      </c>
      <c r="O519" s="94"/>
      <c r="P519" s="51">
        <f>IF(SUM(E518:O518)=0,0,SUMPRODUCT(E519:O519,E518:O518)/SUM(E518:O518))</f>
        <v>6178.2050116971341</v>
      </c>
      <c r="Q519" s="127">
        <f>SUM(E154:O154)+SUM(E342:O342)+SUM(E519:O519)</f>
        <v>94996.643920172777</v>
      </c>
      <c r="R519" s="51">
        <f>IF(Q518=0,0,(SUMPRODUCT(E153:O153,E154:O154)+SUMPRODUCT(E341:N341,E342:N342)+SUMPRODUCT(E518:O518,E519:O519))/Q518)</f>
        <v>6016.2179702719004</v>
      </c>
    </row>
    <row r="520" spans="1:18">
      <c r="A520" s="575"/>
      <c r="B520" s="579">
        <v>3</v>
      </c>
      <c r="C520" s="562" t="s">
        <v>253</v>
      </c>
      <c r="D520" s="96" t="s">
        <v>3</v>
      </c>
      <c r="E520" s="328">
        <v>5373.38</v>
      </c>
      <c r="F520" s="314">
        <v>0</v>
      </c>
      <c r="G520" s="314">
        <v>1692.33</v>
      </c>
      <c r="H520" s="314">
        <v>5164.25</v>
      </c>
      <c r="I520" s="311">
        <v>2884.38</v>
      </c>
      <c r="J520" s="311">
        <v>10992.75</v>
      </c>
      <c r="K520" s="311">
        <v>9234.75</v>
      </c>
      <c r="L520" s="328">
        <v>4997.04</v>
      </c>
      <c r="M520" s="314">
        <v>6885.96</v>
      </c>
      <c r="N520" s="314">
        <v>10000.33</v>
      </c>
      <c r="O520" s="97"/>
      <c r="P520" s="98">
        <f>IF(SUM(E521:O521)=0,0,SUMPRODUCT(E520:O520,E521:O521)/SUM(E521:O521))</f>
        <v>5841.6952870461691</v>
      </c>
      <c r="Q520" s="84">
        <f>SUM(E155:N155)+SUM(E343:O343)+SUM(E520:O520)</f>
        <v>189723.44</v>
      </c>
      <c r="R520" s="126">
        <f>IF(Q521=0,0,(SUMPRODUCT(E155:O155,E156:O156)+SUMPRODUCT(E343:N343,E344:N344)+SUMPRODUCT(E520:O520,E521:O521))/(Q521))</f>
        <v>6396.272498136329</v>
      </c>
    </row>
    <row r="521" spans="1:18">
      <c r="A521" s="575"/>
      <c r="B521" s="578"/>
      <c r="C521" s="563"/>
      <c r="D521" s="91" t="s">
        <v>5</v>
      </c>
      <c r="E521" s="308">
        <v>5326.0549450549497</v>
      </c>
      <c r="F521" s="308">
        <v>5326.0549450549497</v>
      </c>
      <c r="G521" s="308">
        <v>5856.8421052631602</v>
      </c>
      <c r="H521" s="308">
        <v>6249.6206896551703</v>
      </c>
      <c r="I521" s="308">
        <v>6002</v>
      </c>
      <c r="J521" s="308">
        <v>6098.8923766816097</v>
      </c>
      <c r="K521" s="308">
        <v>5969.2320441988904</v>
      </c>
      <c r="L521" s="308">
        <v>6545.44</v>
      </c>
      <c r="M521" s="308">
        <v>6282.3103448275897</v>
      </c>
      <c r="N521" s="308">
        <v>6538.6384976525796</v>
      </c>
      <c r="O521" s="94"/>
      <c r="P521" s="51">
        <f>IF(SUM(E520:O520)=0,0,SUMPRODUCT(E521:O521,E520:O520)/SUM(E520:O520))</f>
        <v>6144.8720884191789</v>
      </c>
      <c r="Q521" s="127">
        <f>SUM(E156:O156)+SUM(E344:O344)+SUM(E521:O521)</f>
        <v>163743.88238237303</v>
      </c>
      <c r="R521" s="51">
        <f>IF(Q520=0,0,(SUMPRODUCT(E155:O155,E156:O156)+SUMPRODUCT(E343:N343,E344:N344)+SUMPRODUCT(E520:O520,E521:O521))/Q520)</f>
        <v>5520.4063958593752</v>
      </c>
    </row>
    <row r="522" spans="1:18" hidden="1">
      <c r="A522" s="575"/>
      <c r="B522" s="579">
        <v>4</v>
      </c>
      <c r="C522" s="562"/>
      <c r="D522" s="96" t="s">
        <v>3</v>
      </c>
      <c r="E522" s="328"/>
      <c r="F522" s="314"/>
      <c r="G522" s="314"/>
      <c r="H522" s="314"/>
      <c r="I522" s="311"/>
      <c r="J522" s="311"/>
      <c r="K522" s="311"/>
      <c r="L522" s="328"/>
      <c r="M522" s="314"/>
      <c r="N522" s="314"/>
      <c r="O522" s="97"/>
      <c r="P522" s="98">
        <f>IF(SUM(E523:O523)=0,0,SUMPRODUCT(E522:O522,E523:O523)/SUM(E523:O523))</f>
        <v>0</v>
      </c>
      <c r="Q522" s="84">
        <f>SUM(E157:N157)+SUM(E345:O345)+SUM(E522:O522)</f>
        <v>0</v>
      </c>
      <c r="R522" s="126">
        <f>IF(Q523=0,0,(SUMPRODUCT(E157:O157,E158:O158)+SUMPRODUCT(E345:N345,E346:N346)+SUMPRODUCT(E522:O522,E523:O523))/(Q523))</f>
        <v>0</v>
      </c>
    </row>
    <row r="523" spans="1:18" hidden="1">
      <c r="A523" s="575"/>
      <c r="B523" s="578"/>
      <c r="C523" s="563"/>
      <c r="D523" s="91" t="s">
        <v>5</v>
      </c>
      <c r="E523" s="309"/>
      <c r="F523" s="309"/>
      <c r="G523" s="308"/>
      <c r="H523" s="308"/>
      <c r="I523" s="308"/>
      <c r="J523" s="308"/>
      <c r="K523" s="308"/>
      <c r="L523" s="309"/>
      <c r="M523" s="309"/>
      <c r="N523" s="308"/>
      <c r="O523" s="94"/>
      <c r="P523" s="51">
        <f>IF(SUM(E522:O522)=0,0,SUMPRODUCT(E523:O523,E522:O522)/SUM(E522:O522))</f>
        <v>0</v>
      </c>
      <c r="Q523" s="127">
        <f>SUM(E158:O158)+SUM(E346:O346)+SUM(E523:O523)</f>
        <v>0</v>
      </c>
      <c r="R523" s="51">
        <f>IF(Q522=0,0,(SUMPRODUCT(E157:O157,E158:O158)+SUMPRODUCT(E345:N345,E346:N346)+SUMPRODUCT(E522:O522,E523:O523))/Q522)</f>
        <v>0</v>
      </c>
    </row>
    <row r="524" spans="1:18" hidden="1">
      <c r="A524" s="575"/>
      <c r="B524" s="579">
        <v>5</v>
      </c>
      <c r="C524" s="562"/>
      <c r="D524" s="96" t="s">
        <v>3</v>
      </c>
      <c r="E524" s="328"/>
      <c r="F524" s="314"/>
      <c r="G524" s="314"/>
      <c r="H524" s="314"/>
      <c r="I524" s="311"/>
      <c r="J524" s="311"/>
      <c r="K524" s="311"/>
      <c r="L524" s="328"/>
      <c r="M524" s="314"/>
      <c r="N524" s="314"/>
      <c r="O524" s="97"/>
      <c r="P524" s="98">
        <f>IF(SUM(E525:O525)=0,0,SUMPRODUCT(E524:O524,E525:O525)/SUM(E525:O525))</f>
        <v>0</v>
      </c>
      <c r="Q524" s="84">
        <f>SUM(E159:N159)+SUM(E347:O347)+SUM(E524:O524)</f>
        <v>0</v>
      </c>
      <c r="R524" s="126">
        <f>IF(Q525=0,0,(SUMPRODUCT(E159:O159,E160:O160)+SUMPRODUCT(E347:N347,E348:N348)+SUMPRODUCT(E524:O524,E525:O525))/(Q525))</f>
        <v>0</v>
      </c>
    </row>
    <row r="525" spans="1:18" hidden="1">
      <c r="A525" s="575"/>
      <c r="B525" s="578"/>
      <c r="C525" s="563"/>
      <c r="D525" s="91" t="s">
        <v>5</v>
      </c>
      <c r="E525" s="327"/>
      <c r="F525" s="316"/>
      <c r="G525" s="316"/>
      <c r="H525" s="316"/>
      <c r="I525" s="308"/>
      <c r="J525" s="308"/>
      <c r="K525" s="308"/>
      <c r="L525" s="327"/>
      <c r="M525" s="316"/>
      <c r="N525" s="316"/>
      <c r="O525" s="94"/>
      <c r="P525" s="51">
        <f>IF(SUM(E524:O524)=0,0,SUMPRODUCT(E525:O525,E524:O524)/SUM(E524:O524))</f>
        <v>0</v>
      </c>
      <c r="Q525" s="127">
        <f>SUM(E160:O160)+SUM(E348:O348)+SUM(E525:O525)</f>
        <v>0</v>
      </c>
      <c r="R525" s="51">
        <f>IF(Q524=0,0,(SUMPRODUCT(E159:O159,E160:O160)+SUMPRODUCT(E347:N347,E348:N348)+SUMPRODUCT(E524:O524,E525:O525))/Q524)</f>
        <v>0</v>
      </c>
    </row>
    <row r="526" spans="1:18" hidden="1">
      <c r="A526" s="575"/>
      <c r="B526" s="571">
        <v>6</v>
      </c>
      <c r="C526" s="562">
        <f>C349</f>
        <v>0</v>
      </c>
      <c r="D526" s="96" t="s">
        <v>3</v>
      </c>
      <c r="E526" s="328"/>
      <c r="F526" s="314"/>
      <c r="G526" s="314"/>
      <c r="H526" s="314"/>
      <c r="I526" s="311"/>
      <c r="J526" s="311"/>
      <c r="K526" s="311"/>
      <c r="L526" s="328"/>
      <c r="M526" s="314"/>
      <c r="N526" s="314"/>
      <c r="O526" s="97"/>
      <c r="P526" s="98">
        <f>IF(SUM(E527:O527)=0,0,SUMPRODUCT(E526:O526,E527:O527)/SUM(E527:O527))</f>
        <v>0</v>
      </c>
      <c r="Q526" s="129">
        <f>SUM(E163:N163)+SUM(E353:O353)+SUM(E526:O526)</f>
        <v>0</v>
      </c>
      <c r="R526" s="130">
        <f>IF(Q527=0,0,(SUMPRODUCT(E163:O163,E164:O164)+SUMPRODUCT(E353:O353,E354:O354)+SUMPRODUCT(E526:O526,E527:O527))/(Q527))</f>
        <v>0</v>
      </c>
    </row>
    <row r="527" spans="1:18" hidden="1">
      <c r="A527" s="575"/>
      <c r="B527" s="571"/>
      <c r="C527" s="563"/>
      <c r="D527" s="91" t="s">
        <v>5</v>
      </c>
      <c r="E527" s="327"/>
      <c r="F527" s="316"/>
      <c r="G527" s="316"/>
      <c r="H527" s="316"/>
      <c r="I527" s="308"/>
      <c r="J527" s="308"/>
      <c r="K527" s="308"/>
      <c r="L527" s="327"/>
      <c r="M527" s="316"/>
      <c r="N527" s="316"/>
      <c r="O527" s="94"/>
      <c r="P527" s="51">
        <f>IF(SUM(E526:O526)=0,0,SUMPRODUCT(E527:O527,E526:O526)/SUM(E526:O526))</f>
        <v>0</v>
      </c>
      <c r="Q527" s="127">
        <f>SUM(E164:O164)+SUM(E354:O354)+SUM(E527:O527)</f>
        <v>0</v>
      </c>
      <c r="R527" s="51">
        <f>IF(Q526=0,0,(SUMPRODUCT(E163:O163,E164:O164)+SUMPRODUCT(E353:O353,E354:O354)+SUMPRODUCT(E526:O526,E527:O527))/Q526)</f>
        <v>0</v>
      </c>
    </row>
    <row r="528" spans="1:18" hidden="1">
      <c r="A528" s="575"/>
      <c r="B528" s="571">
        <v>6</v>
      </c>
      <c r="C528" s="562" t="s">
        <v>81</v>
      </c>
      <c r="D528" s="96" t="s">
        <v>3</v>
      </c>
      <c r="E528" s="87"/>
      <c r="F528" s="88"/>
      <c r="G528" s="88"/>
      <c r="H528" s="88"/>
      <c r="I528" s="311"/>
      <c r="J528" s="311"/>
      <c r="K528" s="311"/>
      <c r="L528" s="328"/>
      <c r="M528" s="314"/>
      <c r="N528" s="314"/>
      <c r="O528" s="97"/>
      <c r="P528" s="98">
        <f>IF(SUM(E529:O529)=0,0,SUMPRODUCT(E528:O528,E529:O529)/SUM(E529:O529))</f>
        <v>0</v>
      </c>
      <c r="Q528" s="129">
        <f>SUM(E163:N163)+SUM(E353:O353)+SUM(E528:O528)</f>
        <v>0</v>
      </c>
      <c r="R528" s="130">
        <f>IF(Q529=0,0,(SUMPRODUCT(E163:O163,E164:O164)+SUMPRODUCT(E353:O353,E354:O354)+SUMPRODUCT(E528:O528,E529:O529))/(Q529))</f>
        <v>0</v>
      </c>
    </row>
    <row r="529" spans="1:18" hidden="1">
      <c r="A529" s="575"/>
      <c r="B529" s="571"/>
      <c r="C529" s="563"/>
      <c r="D529" s="91" t="s">
        <v>5</v>
      </c>
      <c r="E529" s="93"/>
      <c r="F529" s="93"/>
      <c r="G529" s="93"/>
      <c r="H529" s="93"/>
      <c r="I529" s="308"/>
      <c r="J529" s="308"/>
      <c r="K529" s="308"/>
      <c r="L529" s="327"/>
      <c r="M529" s="316"/>
      <c r="N529" s="316"/>
      <c r="O529" s="94"/>
      <c r="P529" s="51">
        <f>IF(SUM(E528:O528)=0,0,SUMPRODUCT(E529:O529,E528:O528)/SUM(E528:O528))</f>
        <v>0</v>
      </c>
      <c r="Q529" s="127">
        <f>SUM(E164:O164)+SUM(E354:O354)+SUM(E529:O529)</f>
        <v>0</v>
      </c>
      <c r="R529" s="51">
        <f>IF(Q528=0,0,(SUMPRODUCT(E163:O163,E164:O164)+SUMPRODUCT(E353:O353,E354:O354)+SUMPRODUCT(E528:O528,E529:O529))/Q528)</f>
        <v>0</v>
      </c>
    </row>
    <row r="530" spans="1:18" hidden="1">
      <c r="A530" s="575"/>
      <c r="B530" s="572">
        <f>+B526+1</f>
        <v>7</v>
      </c>
      <c r="C530" s="562">
        <f>C353</f>
        <v>0</v>
      </c>
      <c r="D530" s="96" t="s">
        <v>3</v>
      </c>
      <c r="E530" s="87"/>
      <c r="F530" s="88"/>
      <c r="G530" s="88"/>
      <c r="H530" s="88"/>
      <c r="I530" s="311"/>
      <c r="J530" s="311"/>
      <c r="K530" s="311"/>
      <c r="L530" s="328"/>
      <c r="M530" s="314"/>
      <c r="N530" s="314"/>
      <c r="O530" s="97"/>
      <c r="P530" s="98">
        <f>IF(SUM(E531:O531)=0,0,SUMPRODUCT(E530:O530,E531:O531)/SUM(E531:O531))</f>
        <v>0</v>
      </c>
      <c r="Q530" s="129">
        <f>SUM(E165:N165)+SUM(E355:O355)+SUM(E530:O530)</f>
        <v>158170.38999999998</v>
      </c>
      <c r="R530" s="130">
        <f>IF(Q531=0,0,(SUMPRODUCT(E165:O165,E166:O166)+SUMPRODUCT(E355:O355,E356:O356)+SUMPRODUCT(E530:O530,E531:O531))/(Q531))</f>
        <v>17590.810355013811</v>
      </c>
    </row>
    <row r="531" spans="1:18" hidden="1">
      <c r="A531" s="576"/>
      <c r="B531" s="573"/>
      <c r="C531" s="563"/>
      <c r="D531" s="91" t="s">
        <v>5</v>
      </c>
      <c r="E531" s="93"/>
      <c r="F531" s="93"/>
      <c r="G531" s="93"/>
      <c r="H531" s="93"/>
      <c r="I531" s="308"/>
      <c r="J531" s="308"/>
      <c r="K531" s="308"/>
      <c r="L531" s="327"/>
      <c r="M531" s="316"/>
      <c r="N531" s="316"/>
      <c r="O531" s="94"/>
      <c r="P531" s="51">
        <f>IF(SUM(E530:O530)=0,0,SUMPRODUCT(E531:O531,E530:O530)/SUM(E530:O530))</f>
        <v>0</v>
      </c>
      <c r="Q531" s="127">
        <f>SUM(E166:O166)+SUM(E356:O356)+SUM(E531:O531)</f>
        <v>49674.79044979161</v>
      </c>
      <c r="R531" s="51">
        <f>IF(Q530=0,0,(SUMPRODUCT(E165:O165,E166:O166)+SUMPRODUCT(E355:O355,E356:O356)+SUMPRODUCT(E530:O530,E531:O531))/Q530)</f>
        <v>5524.5474088249739</v>
      </c>
    </row>
    <row r="532" spans="1:18">
      <c r="A532" s="564" t="s">
        <v>6</v>
      </c>
      <c r="B532" s="565"/>
      <c r="C532" s="566"/>
      <c r="D532" s="80" t="s">
        <v>3</v>
      </c>
      <c r="E532" s="102">
        <f>E516+E518+E520+E524+E522+E526+E530+E528</f>
        <v>9318.01</v>
      </c>
      <c r="F532" s="102">
        <f t="shared" ref="F532:N532" si="53">F516+F518+F520+F524+F522+F526+F530+F528</f>
        <v>0</v>
      </c>
      <c r="G532" s="102">
        <f t="shared" si="53"/>
        <v>17934.25</v>
      </c>
      <c r="H532" s="102">
        <f t="shared" si="53"/>
        <v>14907.330000000002</v>
      </c>
      <c r="I532" s="102">
        <f t="shared" si="53"/>
        <v>9311.380000000001</v>
      </c>
      <c r="J532" s="102">
        <f t="shared" si="53"/>
        <v>24413.09</v>
      </c>
      <c r="K532" s="102">
        <f t="shared" si="53"/>
        <v>21830.71</v>
      </c>
      <c r="L532" s="102">
        <f t="shared" si="53"/>
        <v>11105.25</v>
      </c>
      <c r="M532" s="102">
        <f t="shared" si="53"/>
        <v>14649.17</v>
      </c>
      <c r="N532" s="102">
        <f t="shared" si="53"/>
        <v>22668.79</v>
      </c>
      <c r="O532" s="104">
        <f t="shared" ref="O532" si="54">O516+O518+O520+O524+O522+O526+O530</f>
        <v>0</v>
      </c>
      <c r="P532" s="104">
        <f>IF(SUM(E533:O533)=0,0,SUMPRODUCT(E532:O532,E533:O533)/SUM(E533:O533))</f>
        <v>16375.003475982467</v>
      </c>
      <c r="Q532" s="84">
        <f>SUM(E167:N167)+SUM(E355:O355)+SUM(E532:O532)</f>
        <v>376133.50999999995</v>
      </c>
      <c r="R532" s="126">
        <f>IF(Q533=0,0,(SUMPRODUCT(E167:O167,E168:O168)+SUMPRODUCT(E355:N355,E356:N356)+SUMPRODUCT(E532:O532,E533:O533))/(Q533))</f>
        <v>15562.531805075521</v>
      </c>
    </row>
    <row r="533" spans="1:18">
      <c r="A533" s="567" t="s">
        <v>1</v>
      </c>
      <c r="B533" s="568"/>
      <c r="C533" s="569"/>
      <c r="D533" s="105" t="s">
        <v>5</v>
      </c>
      <c r="E533" s="106">
        <f>IF(E532=0,0,(E516*E517+E518*E519+E520*E521+E522*E523+E524*E525+E526*E527+E530*E531+E528*E529)/E532)</f>
        <v>5145.1440099183583</v>
      </c>
      <c r="F533" s="106">
        <f t="shared" ref="F533:N533" si="55">IF(F532=0,0,(F516*F517+F518*F519+F520*F521+F522*F523+F524*F525+F526*F527+F530*F531+F528*F529)/F532)</f>
        <v>0</v>
      </c>
      <c r="G533" s="106">
        <f t="shared" si="55"/>
        <v>5288.1465459527153</v>
      </c>
      <c r="H533" s="106">
        <f t="shared" si="55"/>
        <v>6154.1417161507316</v>
      </c>
      <c r="I533" s="106">
        <f t="shared" si="55"/>
        <v>6016.3163479454406</v>
      </c>
      <c r="J533" s="106">
        <f t="shared" si="55"/>
        <v>6080.4459658167134</v>
      </c>
      <c r="K533" s="106">
        <f t="shared" si="55"/>
        <v>6238.9503700598088</v>
      </c>
      <c r="L533" s="106">
        <f t="shared" si="55"/>
        <v>6215.327656917405</v>
      </c>
      <c r="M533" s="106">
        <f t="shared" si="55"/>
        <v>6363.323610544835</v>
      </c>
      <c r="N533" s="106">
        <f t="shared" si="55"/>
        <v>6421.4500778179045</v>
      </c>
      <c r="O533" s="101">
        <f t="shared" ref="O533" si="56">IF(O532=0,0,(O516*O517+O518*O519+O520*O521+O522*O523+O524*O525+O526*O527+O530*O531)/O532)</f>
        <v>0</v>
      </c>
      <c r="P533" s="85">
        <f>IF(SUM(E532:O532)=0,0,SUMPRODUCT(E533:O533,E532:O532)/SUM(E532:O532))</f>
        <v>6042.1893447354541</v>
      </c>
      <c r="Q533" s="127">
        <f>SUM(E168:O168)+SUM(E356:O356)+SUM(E533:O533)</f>
        <v>134660.11163941288</v>
      </c>
      <c r="R533" s="51">
        <f>IF(Q532=0,0,(SUMPRODUCT(E167:O167,E168:O168)+SUMPRODUCT(E355:N355,E356:N356)+SUMPRODUCT(E532:O532,E533:O533))/Q532)</f>
        <v>5571.5649218900589</v>
      </c>
    </row>
    <row r="534" spans="1:18">
      <c r="A534" s="574" t="s">
        <v>218</v>
      </c>
      <c r="B534" s="577">
        <v>1</v>
      </c>
      <c r="C534" s="562" t="s">
        <v>252</v>
      </c>
      <c r="D534" s="86" t="s">
        <v>3</v>
      </c>
      <c r="E534" s="333"/>
      <c r="F534" s="326"/>
      <c r="G534" s="326"/>
      <c r="H534" s="326"/>
      <c r="I534" s="311"/>
      <c r="J534" s="311"/>
      <c r="K534" s="306"/>
      <c r="L534" s="333"/>
      <c r="M534" s="326"/>
      <c r="N534" s="326"/>
      <c r="O534" s="89"/>
      <c r="P534" s="90">
        <f>IF(SUM(E535:O535)=0,0,SUMPRODUCT(E534:O534,E535:O535)/SUM(E535:O535))</f>
        <v>0</v>
      </c>
      <c r="Q534" s="84">
        <f>SUM(E169:N169)+SUM(E357:O357)+SUM(E534:O534)</f>
        <v>38617.880000000005</v>
      </c>
      <c r="R534" s="126">
        <f>IF(Q535=0,0,(SUMPRODUCT(E169:O169,E170:O170)+SUMPRODUCT(E357:N357,E358:N358)+SUMPRODUCT(E534:O534,E535:O535))/(Q535))</f>
        <v>9659.4426874393685</v>
      </c>
    </row>
    <row r="535" spans="1:18">
      <c r="A535" s="575"/>
      <c r="B535" s="578"/>
      <c r="C535" s="563"/>
      <c r="D535" s="91" t="s">
        <v>5</v>
      </c>
      <c r="E535" s="309"/>
      <c r="F535" s="309"/>
      <c r="G535" s="308"/>
      <c r="H535" s="308"/>
      <c r="I535" s="308"/>
      <c r="J535" s="308"/>
      <c r="K535" s="308"/>
      <c r="L535" s="309"/>
      <c r="M535" s="309"/>
      <c r="N535" s="308"/>
      <c r="O535" s="94"/>
      <c r="P535" s="95">
        <f>IF(SUM(E534:O534)=0,0,SUMPRODUCT(E535:O535,E534:O534)/SUM(E534:O534))</f>
        <v>0</v>
      </c>
      <c r="Q535" s="127">
        <f>SUM(E170:O170)+SUM(E358:O358)+SUM(E535:O535)</f>
        <v>20180.13402061856</v>
      </c>
      <c r="R535" s="51">
        <f>IF(Q534=0,0,(SUMPRODUCT(E169:O169,E170:O170)+SUMPRODUCT(E357:N357,E358:N358)+SUMPRODUCT(E534:O534,E535:O535))/Q534)</f>
        <v>5047.632029438445</v>
      </c>
    </row>
    <row r="536" spans="1:18">
      <c r="A536" s="575"/>
      <c r="B536" s="579">
        <v>2</v>
      </c>
      <c r="C536" s="562" t="s">
        <v>110</v>
      </c>
      <c r="D536" s="96" t="s">
        <v>3</v>
      </c>
      <c r="E536" s="328"/>
      <c r="F536" s="314"/>
      <c r="G536" s="314"/>
      <c r="H536" s="314"/>
      <c r="I536" s="311"/>
      <c r="J536" s="311"/>
      <c r="K536" s="311"/>
      <c r="L536" s="328"/>
      <c r="M536" s="314"/>
      <c r="N536" s="314"/>
      <c r="O536" s="97"/>
      <c r="P536" s="98">
        <f>IF(SUM(E537:O537)=0,0,SUMPRODUCT(E536:O536,E537:O537)/SUM(E537:O537))</f>
        <v>0</v>
      </c>
      <c r="Q536" s="84">
        <f>SUM(E171:N171)+SUM(E359:O359)+SUM(E536:O536)</f>
        <v>8472.58</v>
      </c>
      <c r="R536" s="126">
        <f>IF(Q537=0,0,(SUMPRODUCT(E171:O171,E172:O172)+SUMPRODUCT(E359:N359,E360:N360)+SUMPRODUCT(E536:O536,E537:O537))/(Q537))</f>
        <v>8472.58</v>
      </c>
    </row>
    <row r="537" spans="1:18">
      <c r="A537" s="575"/>
      <c r="B537" s="578"/>
      <c r="C537" s="563"/>
      <c r="D537" s="91" t="s">
        <v>5</v>
      </c>
      <c r="E537" s="309"/>
      <c r="F537" s="309"/>
      <c r="G537" s="308"/>
      <c r="H537" s="308"/>
      <c r="I537" s="308"/>
      <c r="J537" s="308"/>
      <c r="K537" s="308"/>
      <c r="L537" s="309"/>
      <c r="M537" s="309"/>
      <c r="N537" s="308"/>
      <c r="O537" s="94"/>
      <c r="P537" s="51">
        <f>IF(SUM(E536:O536)=0,0,SUMPRODUCT(E537:O537,E536:O536)/SUM(E536:O536))</f>
        <v>0</v>
      </c>
      <c r="Q537" s="127">
        <f>SUM(E172:O172)+SUM(E360:O360)+SUM(E537:O537)</f>
        <v>1950.64102564103</v>
      </c>
      <c r="R537" s="51">
        <f>IF(Q536=0,0,(SUMPRODUCT(E171:O171,E172:O172)+SUMPRODUCT(E359:N359,E360:N360)+SUMPRODUCT(E536:O536,E537:O537))/Q536)</f>
        <v>1950.64102564103</v>
      </c>
    </row>
    <row r="538" spans="1:18">
      <c r="A538" s="575"/>
      <c r="B538" s="579">
        <v>3</v>
      </c>
      <c r="C538" s="424" t="s">
        <v>143</v>
      </c>
      <c r="D538" s="96" t="s">
        <v>3</v>
      </c>
      <c r="E538" s="328">
        <v>7597.76</v>
      </c>
      <c r="F538" s="314">
        <v>0</v>
      </c>
      <c r="G538" s="314">
        <v>11319.87</v>
      </c>
      <c r="H538" s="314">
        <v>6047</v>
      </c>
      <c r="I538" s="311">
        <v>5374.28</v>
      </c>
      <c r="J538" s="311">
        <v>13527.63</v>
      </c>
      <c r="K538" s="311">
        <v>6873.58</v>
      </c>
      <c r="L538" s="328">
        <v>4581.8900000000003</v>
      </c>
      <c r="M538" s="314">
        <v>8839.8799999999992</v>
      </c>
      <c r="N538" s="314">
        <v>931.29</v>
      </c>
      <c r="O538" s="97"/>
      <c r="P538" s="98">
        <f>IF(SUM(E539:O539)=0,0,SUMPRODUCT(E538:O538,E539:O539)/SUM(E539:O539))</f>
        <v>6636.3904410589857</v>
      </c>
      <c r="Q538" s="84">
        <f>SUM(E173:N173)+SUM(E361:O361)+SUM(E538:O538)</f>
        <v>185037.04</v>
      </c>
      <c r="R538" s="126">
        <f>IF(Q539=0,0,(SUMPRODUCT(E173:O173,E174:O174)+SUMPRODUCT(E361:N361,E362:N362)+SUMPRODUCT(E538:O538,E539:O539))/(Q539))</f>
        <v>6543.1202382045676</v>
      </c>
    </row>
    <row r="539" spans="1:18">
      <c r="A539" s="575"/>
      <c r="B539" s="578"/>
      <c r="C539" s="425"/>
      <c r="D539" s="91" t="s">
        <v>5</v>
      </c>
      <c r="E539" s="308">
        <v>4926.3642384105997</v>
      </c>
      <c r="F539" s="308">
        <v>4926.3642384105997</v>
      </c>
      <c r="G539" s="308">
        <v>5214.79646017699</v>
      </c>
      <c r="H539" s="308">
        <v>4968.3467741935501</v>
      </c>
      <c r="I539" s="308">
        <v>4965.7537313432804</v>
      </c>
      <c r="J539" s="308">
        <v>5170.2733564013797</v>
      </c>
      <c r="K539" s="308">
        <v>5271.4592592592599</v>
      </c>
      <c r="L539" s="308">
        <v>5005.9473684210498</v>
      </c>
      <c r="M539" s="308">
        <v>3974.9556962025299</v>
      </c>
      <c r="N539" s="308">
        <v>3965.6666666666702</v>
      </c>
      <c r="O539" s="94"/>
      <c r="P539" s="51">
        <f>IF(SUM(E538:O538)=0,0,SUMPRODUCT(E539:O539,E538:O538)/SUM(E538:O538))</f>
        <v>4933.457763558009</v>
      </c>
      <c r="Q539" s="127">
        <f>SUM(E174:O174)+SUM(E362:O362)+SUM(E539:O539)</f>
        <v>171694.13825774408</v>
      </c>
      <c r="R539" s="51">
        <f>IF(Q538=0,0,(SUMPRODUCT(E173:O173,E174:O174)+SUMPRODUCT(E361:N361,E362:N362)+SUMPRODUCT(E538:O538,E539:O539))/Q538)</f>
        <v>6071.3000533046697</v>
      </c>
    </row>
    <row r="540" spans="1:18">
      <c r="A540" s="575"/>
      <c r="B540" s="579">
        <v>4</v>
      </c>
      <c r="C540" s="424" t="s">
        <v>208</v>
      </c>
      <c r="D540" s="96" t="s">
        <v>3</v>
      </c>
      <c r="E540" s="328">
        <v>11542.56</v>
      </c>
      <c r="F540" s="314">
        <v>0</v>
      </c>
      <c r="G540" s="314">
        <v>17456.57</v>
      </c>
      <c r="H540" s="314">
        <v>9084.74</v>
      </c>
      <c r="I540" s="311">
        <v>11593.21</v>
      </c>
      <c r="J540" s="311">
        <v>19082.21</v>
      </c>
      <c r="K540" s="311">
        <v>10493.34</v>
      </c>
      <c r="L540" s="328">
        <v>7627.9</v>
      </c>
      <c r="M540" s="314"/>
      <c r="N540" s="314">
        <v>1368.04</v>
      </c>
      <c r="O540" s="97"/>
      <c r="P540" s="98">
        <f>IF(SUM(E541:O541)=0,0,SUMPRODUCT(E540:O540,E541:O541)/SUM(E541:O541))</f>
        <v>9783.6535083572489</v>
      </c>
      <c r="Q540" s="84">
        <f>SUM(E175:N175)+SUM(E363:O363)+SUM(E540:O540)</f>
        <v>279799.63</v>
      </c>
      <c r="R540" s="126">
        <f>IF(Q541=0,0,(SUMPRODUCT(E175:O175,E176:O176)+SUMPRODUCT(E363:N363,E364:N364)+SUMPRODUCT(E540:O540,E541:O541))/(Q541))</f>
        <v>10150.003818051877</v>
      </c>
    </row>
    <row r="541" spans="1:18">
      <c r="A541" s="575"/>
      <c r="B541" s="578"/>
      <c r="C541" s="425"/>
      <c r="D541" s="91" t="s">
        <v>5</v>
      </c>
      <c r="E541" s="309">
        <v>4013.2268041237098</v>
      </c>
      <c r="F541" s="309">
        <v>4013.2268041237098</v>
      </c>
      <c r="G541" s="308">
        <v>4271.8220551378499</v>
      </c>
      <c r="H541" s="308">
        <v>4349.5408163265301</v>
      </c>
      <c r="I541" s="308">
        <v>4099.46875</v>
      </c>
      <c r="J541" s="308">
        <v>4026.01766004415</v>
      </c>
      <c r="K541" s="308">
        <v>4140.625</v>
      </c>
      <c r="L541" s="309">
        <v>4235</v>
      </c>
      <c r="M541" s="309"/>
      <c r="N541" s="308">
        <v>4301</v>
      </c>
      <c r="O541" s="94"/>
      <c r="P541" s="51">
        <f>IF(SUM(E540:O540)=0,0,SUMPRODUCT(E541:O541,E540:O540)/SUM(E540:O540))</f>
        <v>4151.875983784631</v>
      </c>
      <c r="Q541" s="127">
        <f>SUM(E176:O176)+SUM(E364:O364)+SUM(E541:O541)</f>
        <v>115267.58884127584</v>
      </c>
      <c r="R541" s="51">
        <f>IF(Q540=0,0,(SUMPRODUCT(E175:O175,E176:O176)+SUMPRODUCT(E363:N363,E364:N364)+SUMPRODUCT(E540:O540,E541:O541))/Q540)</f>
        <v>4181.4439384233056</v>
      </c>
    </row>
    <row r="542" spans="1:18">
      <c r="A542" s="575"/>
      <c r="B542" s="579">
        <v>5</v>
      </c>
      <c r="C542" s="424" t="s">
        <v>215</v>
      </c>
      <c r="D542" s="96" t="s">
        <v>3</v>
      </c>
      <c r="E542" s="328">
        <v>8051.17</v>
      </c>
      <c r="F542" s="314">
        <v>0</v>
      </c>
      <c r="G542" s="314">
        <v>12194.39</v>
      </c>
      <c r="H542" s="314">
        <v>6160.34</v>
      </c>
      <c r="I542" s="311">
        <v>4980.71</v>
      </c>
      <c r="J542" s="311">
        <v>13653.42</v>
      </c>
      <c r="K542" s="311">
        <v>7191.54</v>
      </c>
      <c r="L542" s="328">
        <v>5434.7</v>
      </c>
      <c r="M542" s="314">
        <v>7998.29</v>
      </c>
      <c r="N542" s="314">
        <v>981.17</v>
      </c>
      <c r="O542" s="97"/>
      <c r="P542" s="98">
        <f>IF(SUM(E543:O543)=0,0,SUMPRODUCT(E542:O542,E543:O543)/SUM(E543:O543))</f>
        <v>6667.1850318076076</v>
      </c>
      <c r="Q542" s="84">
        <f>SUM(E177:N177)+SUM(E365:O365)+SUM(E542:O542)</f>
        <v>212875.74</v>
      </c>
      <c r="R542" s="126">
        <f>IF(Q543=0,0,(SUMPRODUCT(E177:O177,E178:O178)+SUMPRODUCT(E365:N365,E366:N366)+SUMPRODUCT(E542:O542,E543:O543))/(Q543))</f>
        <v>7492.1346406036255</v>
      </c>
    </row>
    <row r="543" spans="1:18">
      <c r="A543" s="575"/>
      <c r="B543" s="578"/>
      <c r="C543" s="425"/>
      <c r="D543" s="91" t="s">
        <v>5</v>
      </c>
      <c r="E543" s="327">
        <v>5065.3561643835601</v>
      </c>
      <c r="F543" s="316">
        <v>5065.3561643835601</v>
      </c>
      <c r="G543" s="316">
        <v>5028.2304526749003</v>
      </c>
      <c r="H543" s="316">
        <v>5164</v>
      </c>
      <c r="I543" s="308">
        <v>5170</v>
      </c>
      <c r="J543" s="308">
        <v>5346.5669014084497</v>
      </c>
      <c r="K543" s="308">
        <v>5418.81751824818</v>
      </c>
      <c r="L543" s="327">
        <v>5575.44545454545</v>
      </c>
      <c r="M543" s="316">
        <v>5421.1290322580599</v>
      </c>
      <c r="N543" s="316">
        <v>5317</v>
      </c>
      <c r="O543" s="94"/>
      <c r="P543" s="51">
        <f>IF(SUM(E542:O542)=0,0,SUMPRODUCT(E543:O543,E542:O542)/SUM(E542:O542))</f>
        <v>5259.2506080620979</v>
      </c>
      <c r="Q543" s="127">
        <f>SUM(E178:O178)+SUM(E366:O366)+SUM(E543:O543)</f>
        <v>134858.27511890003</v>
      </c>
      <c r="R543" s="51">
        <f>IF(Q542=0,0,(SUMPRODUCT(E177:O177,E178:O178)+SUMPRODUCT(E365:N365,E366:N366)+SUMPRODUCT(E542:O542,E543:O543))/Q542)</f>
        <v>4746.3198699408631</v>
      </c>
    </row>
    <row r="544" spans="1:18" hidden="1">
      <c r="A544" s="575"/>
      <c r="B544" s="571">
        <v>6</v>
      </c>
      <c r="C544" s="562"/>
      <c r="D544" s="96" t="s">
        <v>3</v>
      </c>
      <c r="E544" s="328"/>
      <c r="F544" s="314"/>
      <c r="G544" s="314"/>
      <c r="H544" s="314"/>
      <c r="I544" s="311"/>
      <c r="J544" s="311"/>
      <c r="K544" s="311"/>
      <c r="L544" s="328"/>
      <c r="M544" s="314"/>
      <c r="N544" s="314"/>
      <c r="O544" s="97"/>
      <c r="P544" s="98">
        <f>IF(SUM(E545:O545)=0,0,SUMPRODUCT(E544:O544,E545:O545)/SUM(E545:O545))</f>
        <v>0</v>
      </c>
      <c r="Q544" s="129">
        <f>SUM(E181:N181)+SUM(E371:O371)+SUM(E544:O544)</f>
        <v>0</v>
      </c>
      <c r="R544" s="130">
        <f>IF(Q545=0,0,(SUMPRODUCT(E181:O181,E182:O182)+SUMPRODUCT(E371:O371,E372:O372)+SUMPRODUCT(E544:O544,E545:O545))/(Q545))</f>
        <v>0</v>
      </c>
    </row>
    <row r="545" spans="1:18" hidden="1">
      <c r="A545" s="575"/>
      <c r="B545" s="571"/>
      <c r="C545" s="563"/>
      <c r="D545" s="91" t="s">
        <v>5</v>
      </c>
      <c r="E545" s="327"/>
      <c r="F545" s="316"/>
      <c r="G545" s="316"/>
      <c r="H545" s="316"/>
      <c r="I545" s="308"/>
      <c r="J545" s="308"/>
      <c r="K545" s="308"/>
      <c r="L545" s="327"/>
      <c r="M545" s="316"/>
      <c r="N545" s="316"/>
      <c r="O545" s="94"/>
      <c r="P545" s="51">
        <f>IF(SUM(E544:O544)=0,0,SUMPRODUCT(E545:O545,E544:O544)/SUM(E544:O544))</f>
        <v>0</v>
      </c>
      <c r="Q545" s="127">
        <f>SUM(E182:O182)+SUM(E372:O372)+SUM(E545:O545)</f>
        <v>0</v>
      </c>
      <c r="R545" s="51">
        <f>IF(Q544=0,0,(SUMPRODUCT(E181:O181,E182:O182)+SUMPRODUCT(E371:O371,E372:O372)+SUMPRODUCT(E544:O544,E545:O545))/Q544)</f>
        <v>0</v>
      </c>
    </row>
    <row r="546" spans="1:18" hidden="1">
      <c r="A546" s="575"/>
      <c r="B546" s="571">
        <v>6</v>
      </c>
      <c r="C546" s="562"/>
      <c r="D546" s="96" t="s">
        <v>3</v>
      </c>
      <c r="E546" s="87"/>
      <c r="F546" s="88"/>
      <c r="G546" s="88"/>
      <c r="H546" s="88"/>
      <c r="I546" s="311"/>
      <c r="J546" s="311"/>
      <c r="K546" s="311"/>
      <c r="L546" s="328"/>
      <c r="M546" s="314"/>
      <c r="N546" s="314"/>
      <c r="O546" s="97"/>
      <c r="P546" s="98">
        <f>IF(SUM(E547:O547)=0,0,SUMPRODUCT(E546:O546,E547:O547)/SUM(E547:O547))</f>
        <v>0</v>
      </c>
      <c r="Q546" s="129">
        <f>SUM(E181:N181)+SUM(E371:O371)+SUM(E546:O546)</f>
        <v>0</v>
      </c>
      <c r="R546" s="130">
        <f>IF(Q547=0,0,(SUMPRODUCT(E181:O181,E182:O182)+SUMPRODUCT(E371:O371,E372:O372)+SUMPRODUCT(E546:O546,E547:O547))/(Q547))</f>
        <v>0</v>
      </c>
    </row>
    <row r="547" spans="1:18" hidden="1">
      <c r="A547" s="575"/>
      <c r="B547" s="571"/>
      <c r="C547" s="563"/>
      <c r="D547" s="91" t="s">
        <v>5</v>
      </c>
      <c r="E547" s="93"/>
      <c r="F547" s="93"/>
      <c r="G547" s="93"/>
      <c r="H547" s="93"/>
      <c r="I547" s="308"/>
      <c r="J547" s="308"/>
      <c r="K547" s="308"/>
      <c r="L547" s="327"/>
      <c r="M547" s="316"/>
      <c r="N547" s="316"/>
      <c r="O547" s="94"/>
      <c r="P547" s="51">
        <f>IF(SUM(E546:O546)=0,0,SUMPRODUCT(E547:O547,E546:O546)/SUM(E546:O546))</f>
        <v>0</v>
      </c>
      <c r="Q547" s="127">
        <f>SUM(E182:O182)+SUM(E372:O372)+SUM(E547:O547)</f>
        <v>0</v>
      </c>
      <c r="R547" s="51">
        <f>IF(Q546=0,0,(SUMPRODUCT(E181:O181,E182:O182)+SUMPRODUCT(E371:O371,E372:O372)+SUMPRODUCT(E546:O546,E547:O547))/Q546)</f>
        <v>0</v>
      </c>
    </row>
    <row r="548" spans="1:18" hidden="1">
      <c r="A548" s="575"/>
      <c r="B548" s="572">
        <f>+B544+1</f>
        <v>7</v>
      </c>
      <c r="C548" s="562"/>
      <c r="D548" s="96" t="s">
        <v>3</v>
      </c>
      <c r="E548" s="87"/>
      <c r="F548" s="88"/>
      <c r="G548" s="88"/>
      <c r="H548" s="88"/>
      <c r="I548" s="311"/>
      <c r="J548" s="311"/>
      <c r="K548" s="311"/>
      <c r="L548" s="328"/>
      <c r="M548" s="314"/>
      <c r="N548" s="314"/>
      <c r="O548" s="97"/>
      <c r="P548" s="98">
        <f>IF(SUM(E549:O549)=0,0,SUMPRODUCT(E548:O548,E549:O549)/SUM(E549:O549))</f>
        <v>0</v>
      </c>
      <c r="Q548" s="84">
        <f>SUM(E183:N183)+SUM(E371:O371)+SUM(E548:O548)</f>
        <v>0</v>
      </c>
      <c r="R548" s="130">
        <f>IF(Q549=0,0,(SUMPRODUCT(E183:O183,E184:O184)+SUMPRODUCT(E373:O373,E374:O374)+SUMPRODUCT(E548:O548,E549:O549))/(Q549))</f>
        <v>0</v>
      </c>
    </row>
    <row r="549" spans="1:18" hidden="1">
      <c r="A549" s="576"/>
      <c r="B549" s="573"/>
      <c r="C549" s="563"/>
      <c r="D549" s="91" t="s">
        <v>5</v>
      </c>
      <c r="E549" s="93"/>
      <c r="F549" s="93"/>
      <c r="G549" s="93"/>
      <c r="H549" s="93"/>
      <c r="I549" s="308"/>
      <c r="J549" s="308"/>
      <c r="K549" s="308"/>
      <c r="L549" s="327"/>
      <c r="M549" s="316"/>
      <c r="N549" s="316"/>
      <c r="O549" s="94"/>
      <c r="P549" s="51">
        <f>IF(SUM(E548:O548)=0,0,SUMPRODUCT(E549:O549,E548:O548)/SUM(E548:O548))</f>
        <v>0</v>
      </c>
      <c r="Q549" s="127">
        <f>SUM(E184:O184)+SUM(E372:O372)+SUM(E549:O549)</f>
        <v>0</v>
      </c>
      <c r="R549" s="51">
        <f>IF(Q548=0,0,(SUMPRODUCT(E183:O183,E184:O184)+SUMPRODUCT(E373:O373,E374:O374)+SUMPRODUCT(E548:O548,E549:O549))/Q548)</f>
        <v>0</v>
      </c>
    </row>
    <row r="550" spans="1:18">
      <c r="A550" s="564" t="s">
        <v>6</v>
      </c>
      <c r="B550" s="565"/>
      <c r="C550" s="566"/>
      <c r="D550" s="80" t="s">
        <v>3</v>
      </c>
      <c r="E550" s="102">
        <f>E534+E536+E538+E542+E540+E544+E548+E546</f>
        <v>27191.489999999998</v>
      </c>
      <c r="F550" s="102">
        <f t="shared" ref="F550:N550" si="57">F534+F536+F538+F542+F540+F544+F548+F546</f>
        <v>0</v>
      </c>
      <c r="G550" s="102">
        <f t="shared" si="57"/>
        <v>40970.83</v>
      </c>
      <c r="H550" s="102">
        <f t="shared" si="57"/>
        <v>21292.080000000002</v>
      </c>
      <c r="I550" s="102">
        <f t="shared" si="57"/>
        <v>21948.199999999997</v>
      </c>
      <c r="J550" s="102">
        <f t="shared" si="57"/>
        <v>46263.259999999995</v>
      </c>
      <c r="K550" s="102">
        <f t="shared" si="57"/>
        <v>24558.46</v>
      </c>
      <c r="L550" s="102">
        <f t="shared" si="57"/>
        <v>17644.489999999998</v>
      </c>
      <c r="M550" s="102">
        <f t="shared" si="57"/>
        <v>16838.169999999998</v>
      </c>
      <c r="N550" s="102">
        <f t="shared" si="57"/>
        <v>3280.5</v>
      </c>
      <c r="O550" s="104">
        <f t="shared" ref="O550" si="58">O534+O536+O538+O542+O540+O544+O548</f>
        <v>0</v>
      </c>
      <c r="P550" s="104">
        <f>IF(SUM(E551:O551)=0,0,SUMPRODUCT(E550:O550,E551:O551)/SUM(E551:O551))</f>
        <v>24566.477322995492</v>
      </c>
      <c r="Q550" s="84">
        <f>SUM(E185:N185)+SUM(E373:O373)+SUM(E550:O550)</f>
        <v>724802.86999999988</v>
      </c>
      <c r="R550" s="126">
        <f>IF(Q551=0,0,(SUMPRODUCT(E185:O185,E186:O186)+SUMPRODUCT(E373:N373,E374:N374)+SUMPRODUCT(E550:O550,E551:O551))/(Q551))</f>
        <v>29367.302701316457</v>
      </c>
    </row>
    <row r="551" spans="1:18">
      <c r="A551" s="567" t="s">
        <v>1</v>
      </c>
      <c r="B551" s="568"/>
      <c r="C551" s="569"/>
      <c r="D551" s="105" t="s">
        <v>5</v>
      </c>
      <c r="E551" s="106">
        <f>IF(E550=0,0,(E534*E535+E536*E537+E538*E539+E540*E541+E542*E543+E544*E545+E548*E549+E546*E547)/E550)</f>
        <v>4579.8993702159278</v>
      </c>
      <c r="F551" s="106">
        <f t="shared" ref="F551:N551" si="59">IF(F550=0,0,(F534*F535+F536*F537+F538*F539+F540*F541+F542*F543+F544*F545+F548*F549+F546*F547)/F550)</f>
        <v>0</v>
      </c>
      <c r="G551" s="106">
        <f t="shared" si="59"/>
        <v>4757.4916565887415</v>
      </c>
      <c r="H551" s="106">
        <f t="shared" si="59"/>
        <v>4760.9268863945035</v>
      </c>
      <c r="I551" s="106">
        <f t="shared" si="59"/>
        <v>4554.5249164155184</v>
      </c>
      <c r="J551" s="106">
        <f t="shared" si="59"/>
        <v>4750.3306701679749</v>
      </c>
      <c r="K551" s="106">
        <f t="shared" si="59"/>
        <v>4831.4277771465222</v>
      </c>
      <c r="L551" s="106">
        <f t="shared" si="59"/>
        <v>4848.0704231016534</v>
      </c>
      <c r="M551" s="106">
        <f t="shared" si="59"/>
        <v>4661.9017082715136</v>
      </c>
      <c r="N551" s="106">
        <f t="shared" si="59"/>
        <v>4509.6804267642137</v>
      </c>
      <c r="O551" s="101">
        <f t="shared" ref="O551" si="60">IF(O550=0,0,(O534*O535+O536*O537+O538*O539+O540*O541+O542*O543+O544*O545+O548*O549)/O550)</f>
        <v>0</v>
      </c>
      <c r="P551" s="85">
        <f>IF(SUM(E550:O550)=0,0,SUMPRODUCT(E551:O551,E550:O550)/SUM(E550:O550))</f>
        <v>4718.6238445899662</v>
      </c>
      <c r="Q551" s="127">
        <f>SUM(E186:O186)+SUM(E374:O374)+SUM(E551:O551)</f>
        <v>119698.22554465466</v>
      </c>
      <c r="R551" s="51">
        <f>IF(Q550=0,0,(SUMPRODUCT(E185:O185,E186:O186)+SUMPRODUCT(E373:N373,E374:N374)+SUMPRODUCT(E550:O550,E551:O551))/Q550)</f>
        <v>4849.8897671036048</v>
      </c>
    </row>
    <row r="552" spans="1:18">
      <c r="A552" s="59"/>
      <c r="B552" s="59"/>
      <c r="C552" s="59"/>
      <c r="D552" s="173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1:18">
      <c r="A553" s="59"/>
      <c r="B553" s="59"/>
      <c r="C553" s="59"/>
      <c r="D553" s="173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1:18">
      <c r="A554" s="59"/>
      <c r="B554" s="59"/>
      <c r="C554" s="59"/>
      <c r="D554" s="173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</sheetData>
  <mergeCells count="544">
    <mergeCell ref="B530:B531"/>
    <mergeCell ref="C530:C531"/>
    <mergeCell ref="B165:B166"/>
    <mergeCell ref="C165:C166"/>
    <mergeCell ref="A532:C532"/>
    <mergeCell ref="A533:C533"/>
    <mergeCell ref="C351:C352"/>
    <mergeCell ref="B353:B354"/>
    <mergeCell ref="C353:C354"/>
    <mergeCell ref="A355:C355"/>
    <mergeCell ref="A356:C356"/>
    <mergeCell ref="A516:A531"/>
    <mergeCell ref="B516:B517"/>
    <mergeCell ref="C516:C517"/>
    <mergeCell ref="B518:B519"/>
    <mergeCell ref="C518:C519"/>
    <mergeCell ref="B520:B521"/>
    <mergeCell ref="C520:C521"/>
    <mergeCell ref="B522:B523"/>
    <mergeCell ref="C522:C523"/>
    <mergeCell ref="B524:B525"/>
    <mergeCell ref="C524:C525"/>
    <mergeCell ref="B526:B527"/>
    <mergeCell ref="C526:C527"/>
    <mergeCell ref="B528:B529"/>
    <mergeCell ref="C528:C529"/>
    <mergeCell ref="B19:B20"/>
    <mergeCell ref="B31:B32"/>
    <mergeCell ref="C41:C42"/>
    <mergeCell ref="C57:C58"/>
    <mergeCell ref="C61:C62"/>
    <mergeCell ref="C25:C26"/>
    <mergeCell ref="A53:C53"/>
    <mergeCell ref="B43:B44"/>
    <mergeCell ref="B51:B52"/>
    <mergeCell ref="B47:B48"/>
    <mergeCell ref="C45:C46"/>
    <mergeCell ref="B45:B46"/>
    <mergeCell ref="C43:C44"/>
    <mergeCell ref="C51:C52"/>
    <mergeCell ref="A54:C54"/>
    <mergeCell ref="B492:B493"/>
    <mergeCell ref="C492:C493"/>
    <mergeCell ref="B494:B495"/>
    <mergeCell ref="C494:C495"/>
    <mergeCell ref="B309:B310"/>
    <mergeCell ref="C309:C310"/>
    <mergeCell ref="B121:B122"/>
    <mergeCell ref="C121:C122"/>
    <mergeCell ref="B486:B487"/>
    <mergeCell ref="C486:C487"/>
    <mergeCell ref="C249:C250"/>
    <mergeCell ref="C251:C252"/>
    <mergeCell ref="B249:B250"/>
    <mergeCell ref="B247:B248"/>
    <mergeCell ref="A243:C243"/>
    <mergeCell ref="B251:B252"/>
    <mergeCell ref="C257:C258"/>
    <mergeCell ref="B257:B258"/>
    <mergeCell ref="C213:C214"/>
    <mergeCell ref="B211:B212"/>
    <mergeCell ref="B239:B240"/>
    <mergeCell ref="B231:B232"/>
    <mergeCell ref="B233:B234"/>
    <mergeCell ref="C235:C236"/>
    <mergeCell ref="B432:B433"/>
    <mergeCell ref="B434:B435"/>
    <mergeCell ref="C434:C435"/>
    <mergeCell ref="C426:C427"/>
    <mergeCell ref="C27:C28"/>
    <mergeCell ref="C29:C30"/>
    <mergeCell ref="B21:B22"/>
    <mergeCell ref="C37:C38"/>
    <mergeCell ref="B41:B42"/>
    <mergeCell ref="B39:B40"/>
    <mergeCell ref="C49:C50"/>
    <mergeCell ref="C59:C60"/>
    <mergeCell ref="B61:B62"/>
    <mergeCell ref="C47:C48"/>
    <mergeCell ref="B35:B36"/>
    <mergeCell ref="C55:C56"/>
    <mergeCell ref="B55:B56"/>
    <mergeCell ref="C31:C32"/>
    <mergeCell ref="C33:C34"/>
    <mergeCell ref="B57:B58"/>
    <mergeCell ref="C23:C24"/>
    <mergeCell ref="B59:B60"/>
    <mergeCell ref="C63:C64"/>
    <mergeCell ref="B63:B64"/>
    <mergeCell ref="B400:B401"/>
    <mergeCell ref="B412:B413"/>
    <mergeCell ref="B235:B236"/>
    <mergeCell ref="A386:A387"/>
    <mergeCell ref="B406:B407"/>
    <mergeCell ref="B404:B405"/>
    <mergeCell ref="B341:B342"/>
    <mergeCell ref="C341:C342"/>
    <mergeCell ref="B343:B344"/>
    <mergeCell ref="C343:C344"/>
    <mergeCell ref="B345:B346"/>
    <mergeCell ref="C345:C346"/>
    <mergeCell ref="B347:B348"/>
    <mergeCell ref="C347:C348"/>
    <mergeCell ref="B349:B350"/>
    <mergeCell ref="C349:C350"/>
    <mergeCell ref="B351:B352"/>
    <mergeCell ref="C307:C308"/>
    <mergeCell ref="A320:C320"/>
    <mergeCell ref="A321:A336"/>
    <mergeCell ref="A339:A354"/>
    <mergeCell ref="B339:B340"/>
    <mergeCell ref="C339:C340"/>
    <mergeCell ref="B237:B238"/>
    <mergeCell ref="B396:B397"/>
    <mergeCell ref="B398:B399"/>
    <mergeCell ref="A259:C259"/>
    <mergeCell ref="C239:C240"/>
    <mergeCell ref="C233:C234"/>
    <mergeCell ref="C283:C284"/>
    <mergeCell ref="B285:B286"/>
    <mergeCell ref="C285:C286"/>
    <mergeCell ref="B287:B288"/>
    <mergeCell ref="A244:C244"/>
    <mergeCell ref="C247:C248"/>
    <mergeCell ref="B245:B246"/>
    <mergeCell ref="C255:C256"/>
    <mergeCell ref="C253:C254"/>
    <mergeCell ref="B394:B395"/>
    <mergeCell ref="A260:C260"/>
    <mergeCell ref="E386:O386"/>
    <mergeCell ref="C386:C387"/>
    <mergeCell ref="B392:B393"/>
    <mergeCell ref="B390:B391"/>
    <mergeCell ref="B388:B389"/>
    <mergeCell ref="B241:B242"/>
    <mergeCell ref="C215:C216"/>
    <mergeCell ref="B219:B220"/>
    <mergeCell ref="C221:C222"/>
    <mergeCell ref="C223:C224"/>
    <mergeCell ref="B223:B224"/>
    <mergeCell ref="C229:C230"/>
    <mergeCell ref="C231:C232"/>
    <mergeCell ref="B301:B302"/>
    <mergeCell ref="C301:C302"/>
    <mergeCell ref="C291:C292"/>
    <mergeCell ref="B307:B308"/>
    <mergeCell ref="B217:B218"/>
    <mergeCell ref="C241:C242"/>
    <mergeCell ref="C281:C282"/>
    <mergeCell ref="B225:B226"/>
    <mergeCell ref="B229:B230"/>
    <mergeCell ref="C227:C228"/>
    <mergeCell ref="C225:C226"/>
    <mergeCell ref="B65:B66"/>
    <mergeCell ref="B209:B210"/>
    <mergeCell ref="A105:C105"/>
    <mergeCell ref="A106:C106"/>
    <mergeCell ref="B93:B94"/>
    <mergeCell ref="C89:C90"/>
    <mergeCell ref="C93:C94"/>
    <mergeCell ref="B89:B90"/>
    <mergeCell ref="AC392:AC393"/>
    <mergeCell ref="Y392:Y393"/>
    <mergeCell ref="Z392:Z393"/>
    <mergeCell ref="AA392:AA393"/>
    <mergeCell ref="AB392:AB393"/>
    <mergeCell ref="X392:X393"/>
    <mergeCell ref="W392:W393"/>
    <mergeCell ref="U392:U393"/>
    <mergeCell ref="V392:V393"/>
    <mergeCell ref="B203:B204"/>
    <mergeCell ref="B213:B214"/>
    <mergeCell ref="T392:T393"/>
    <mergeCell ref="Q386:R386"/>
    <mergeCell ref="B386:B387"/>
    <mergeCell ref="S392:S393"/>
    <mergeCell ref="P386:P387"/>
    <mergeCell ref="B67:B68"/>
    <mergeCell ref="C67:C68"/>
    <mergeCell ref="B195:B196"/>
    <mergeCell ref="B199:B200"/>
    <mergeCell ref="B95:B96"/>
    <mergeCell ref="C237:C238"/>
    <mergeCell ref="C219:C220"/>
    <mergeCell ref="B221:B222"/>
    <mergeCell ref="B215:B216"/>
    <mergeCell ref="C217:C218"/>
    <mergeCell ref="C123:C124"/>
    <mergeCell ref="B125:B126"/>
    <mergeCell ref="C125:C126"/>
    <mergeCell ref="C193:C194"/>
    <mergeCell ref="B193:B194"/>
    <mergeCell ref="B207:B208"/>
    <mergeCell ref="A167:C167"/>
    <mergeCell ref="A168:C168"/>
    <mergeCell ref="B227:B228"/>
    <mergeCell ref="A151:A166"/>
    <mergeCell ref="B151:B152"/>
    <mergeCell ref="C151:C152"/>
    <mergeCell ref="B153:B154"/>
    <mergeCell ref="C153:C154"/>
    <mergeCell ref="A1:R1"/>
    <mergeCell ref="P3:P4"/>
    <mergeCell ref="B9:B10"/>
    <mergeCell ref="B7:B8"/>
    <mergeCell ref="E3:O3"/>
    <mergeCell ref="A3:A4"/>
    <mergeCell ref="B3:B4"/>
    <mergeCell ref="C3:C4"/>
    <mergeCell ref="B5:B6"/>
    <mergeCell ref="A5:A52"/>
    <mergeCell ref="C35:C36"/>
    <mergeCell ref="B49:B50"/>
    <mergeCell ref="C39:C40"/>
    <mergeCell ref="B23:B24"/>
    <mergeCell ref="B15:B16"/>
    <mergeCell ref="B13:B14"/>
    <mergeCell ref="B17:B18"/>
    <mergeCell ref="B33:B34"/>
    <mergeCell ref="B37:B38"/>
    <mergeCell ref="C21:C22"/>
    <mergeCell ref="B11:B12"/>
    <mergeCell ref="B25:B26"/>
    <mergeCell ref="B27:B28"/>
    <mergeCell ref="B29:B30"/>
    <mergeCell ref="E193:O193"/>
    <mergeCell ref="P193:P194"/>
    <mergeCell ref="B103:B104"/>
    <mergeCell ref="C103:C104"/>
    <mergeCell ref="B97:B98"/>
    <mergeCell ref="B99:B100"/>
    <mergeCell ref="C99:C100"/>
    <mergeCell ref="B101:B102"/>
    <mergeCell ref="C101:C102"/>
    <mergeCell ref="A149:C149"/>
    <mergeCell ref="C137:C138"/>
    <mergeCell ref="B181:B182"/>
    <mergeCell ref="C181:C182"/>
    <mergeCell ref="B183:B184"/>
    <mergeCell ref="C183:C184"/>
    <mergeCell ref="A193:A194"/>
    <mergeCell ref="B155:B156"/>
    <mergeCell ref="C155:C156"/>
    <mergeCell ref="B157:B158"/>
    <mergeCell ref="C157:C158"/>
    <mergeCell ref="B159:B160"/>
    <mergeCell ref="C159:C160"/>
    <mergeCell ref="B161:B162"/>
    <mergeCell ref="C161:C162"/>
    <mergeCell ref="B91:B92"/>
    <mergeCell ref="C91:C92"/>
    <mergeCell ref="C97:C98"/>
    <mergeCell ref="A55:A68"/>
    <mergeCell ref="B205:B206"/>
    <mergeCell ref="B201:B202"/>
    <mergeCell ref="A279:A292"/>
    <mergeCell ref="B416:B417"/>
    <mergeCell ref="C430:C431"/>
    <mergeCell ref="A293:C293"/>
    <mergeCell ref="A294:C294"/>
    <mergeCell ref="B289:B290"/>
    <mergeCell ref="C289:C290"/>
    <mergeCell ref="C410:C411"/>
    <mergeCell ref="B283:B284"/>
    <mergeCell ref="B430:B431"/>
    <mergeCell ref="B279:B280"/>
    <mergeCell ref="C279:C280"/>
    <mergeCell ref="A295:A308"/>
    <mergeCell ref="B295:B296"/>
    <mergeCell ref="C295:C296"/>
    <mergeCell ref="B297:B298"/>
    <mergeCell ref="C297:C298"/>
    <mergeCell ref="C65:C66"/>
    <mergeCell ref="C428:C429"/>
    <mergeCell ref="B426:B427"/>
    <mergeCell ref="A437:C437"/>
    <mergeCell ref="B311:B312"/>
    <mergeCell ref="C311:C312"/>
    <mergeCell ref="B313:B314"/>
    <mergeCell ref="B424:B425"/>
    <mergeCell ref="C412:C413"/>
    <mergeCell ref="A436:C436"/>
    <mergeCell ref="A388:A435"/>
    <mergeCell ref="B410:B411"/>
    <mergeCell ref="C313:C314"/>
    <mergeCell ref="C420:C421"/>
    <mergeCell ref="B422:B423"/>
    <mergeCell ref="B420:B421"/>
    <mergeCell ref="B402:B403"/>
    <mergeCell ref="C367:C368"/>
    <mergeCell ref="B369:B370"/>
    <mergeCell ref="C369:C370"/>
    <mergeCell ref="B371:B372"/>
    <mergeCell ref="C371:C372"/>
    <mergeCell ref="C404:C405"/>
    <mergeCell ref="B414:B415"/>
    <mergeCell ref="C414:C415"/>
    <mergeCell ref="A338:C338"/>
    <mergeCell ref="A319:C319"/>
    <mergeCell ref="C335:C336"/>
    <mergeCell ref="B333:B334"/>
    <mergeCell ref="C333:C334"/>
    <mergeCell ref="B321:B322"/>
    <mergeCell ref="C321:C322"/>
    <mergeCell ref="B323:B324"/>
    <mergeCell ref="C323:C324"/>
    <mergeCell ref="B325:B326"/>
    <mergeCell ref="C325:C326"/>
    <mergeCell ref="B327:B328"/>
    <mergeCell ref="C327:C328"/>
    <mergeCell ref="B329:B330"/>
    <mergeCell ref="C329:C330"/>
    <mergeCell ref="B331:B332"/>
    <mergeCell ref="C331:C332"/>
    <mergeCell ref="B335:B336"/>
    <mergeCell ref="A69:C69"/>
    <mergeCell ref="A70:C70"/>
    <mergeCell ref="B303:B304"/>
    <mergeCell ref="C303:C304"/>
    <mergeCell ref="B305:B306"/>
    <mergeCell ref="C305:C306"/>
    <mergeCell ref="B299:B300"/>
    <mergeCell ref="C299:C300"/>
    <mergeCell ref="A107:A120"/>
    <mergeCell ref="B107:B108"/>
    <mergeCell ref="C107:C108"/>
    <mergeCell ref="B109:B110"/>
    <mergeCell ref="C109:C110"/>
    <mergeCell ref="B111:B112"/>
    <mergeCell ref="C111:C112"/>
    <mergeCell ref="B113:B114"/>
    <mergeCell ref="C113:C114"/>
    <mergeCell ref="B115:B116"/>
    <mergeCell ref="C115:C116"/>
    <mergeCell ref="B117:B118"/>
    <mergeCell ref="C117:C118"/>
    <mergeCell ref="B253:B254"/>
    <mergeCell ref="B291:B292"/>
    <mergeCell ref="A89:A104"/>
    <mergeCell ref="A471:C471"/>
    <mergeCell ref="B119:B120"/>
    <mergeCell ref="C119:C120"/>
    <mergeCell ref="B127:B128"/>
    <mergeCell ref="C127:C128"/>
    <mergeCell ref="C139:C140"/>
    <mergeCell ref="B141:B142"/>
    <mergeCell ref="C141:C142"/>
    <mergeCell ref="B145:B146"/>
    <mergeCell ref="C145:C146"/>
    <mergeCell ref="B139:B140"/>
    <mergeCell ref="A132:C132"/>
    <mergeCell ref="C143:C144"/>
    <mergeCell ref="B143:B144"/>
    <mergeCell ref="A131:C131"/>
    <mergeCell ref="B129:B130"/>
    <mergeCell ref="C129:C130"/>
    <mergeCell ref="C133:C134"/>
    <mergeCell ref="B135:B136"/>
    <mergeCell ref="C245:C246"/>
    <mergeCell ref="B255:B256"/>
    <mergeCell ref="B281:B282"/>
    <mergeCell ref="C424:C425"/>
    <mergeCell ref="A337:C337"/>
    <mergeCell ref="B484:B485"/>
    <mergeCell ref="C484:C485"/>
    <mergeCell ref="B476:B477"/>
    <mergeCell ref="C476:C477"/>
    <mergeCell ref="B478:B479"/>
    <mergeCell ref="C478:C479"/>
    <mergeCell ref="B480:B481"/>
    <mergeCell ref="C480:C481"/>
    <mergeCell ref="B482:B483"/>
    <mergeCell ref="C482:C483"/>
    <mergeCell ref="B468:B469"/>
    <mergeCell ref="C468:C469"/>
    <mergeCell ref="B462:B463"/>
    <mergeCell ref="A456:A469"/>
    <mergeCell ref="B456:B457"/>
    <mergeCell ref="C456:C457"/>
    <mergeCell ref="B458:B459"/>
    <mergeCell ref="B464:B465"/>
    <mergeCell ref="B460:B461"/>
    <mergeCell ref="B442:B443"/>
    <mergeCell ref="C446:C447"/>
    <mergeCell ref="C444:C445"/>
    <mergeCell ref="C442:C443"/>
    <mergeCell ref="C448:C449"/>
    <mergeCell ref="B446:B447"/>
    <mergeCell ref="C464:C465"/>
    <mergeCell ref="B466:B467"/>
    <mergeCell ref="C466:C467"/>
    <mergeCell ref="A454:C454"/>
    <mergeCell ref="A455:C455"/>
    <mergeCell ref="B444:B445"/>
    <mergeCell ref="B448:B449"/>
    <mergeCell ref="B450:B451"/>
    <mergeCell ref="A87:C87"/>
    <mergeCell ref="A88:C88"/>
    <mergeCell ref="A261:A276"/>
    <mergeCell ref="B261:B262"/>
    <mergeCell ref="C261:C262"/>
    <mergeCell ref="A514:C514"/>
    <mergeCell ref="C273:C274"/>
    <mergeCell ref="B123:B124"/>
    <mergeCell ref="C275:C276"/>
    <mergeCell ref="B133:B134"/>
    <mergeCell ref="C135:C136"/>
    <mergeCell ref="B137:B138"/>
    <mergeCell ref="A150:C150"/>
    <mergeCell ref="A133:A148"/>
    <mergeCell ref="B263:B264"/>
    <mergeCell ref="C263:C264"/>
    <mergeCell ref="B265:B266"/>
    <mergeCell ref="C265:C266"/>
    <mergeCell ref="B267:B268"/>
    <mergeCell ref="C267:C268"/>
    <mergeCell ref="B269:B270"/>
    <mergeCell ref="C450:C451"/>
    <mergeCell ref="C440:C441"/>
    <mergeCell ref="C438:C439"/>
    <mergeCell ref="A515:C515"/>
    <mergeCell ref="A496:C496"/>
    <mergeCell ref="A497:C497"/>
    <mergeCell ref="A498:A513"/>
    <mergeCell ref="B498:B499"/>
    <mergeCell ref="C498:C499"/>
    <mergeCell ref="B500:B501"/>
    <mergeCell ref="C500:C501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2:B513"/>
    <mergeCell ref="B510:B511"/>
    <mergeCell ref="C512:C513"/>
    <mergeCell ref="A71:A86"/>
    <mergeCell ref="B71:B72"/>
    <mergeCell ref="C71:C72"/>
    <mergeCell ref="B73:B74"/>
    <mergeCell ref="C73:C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B85:B86"/>
    <mergeCell ref="C85:C86"/>
    <mergeCell ref="C269:C270"/>
    <mergeCell ref="B271:B272"/>
    <mergeCell ref="C271:C272"/>
    <mergeCell ref="B275:B276"/>
    <mergeCell ref="B147:B148"/>
    <mergeCell ref="C147:C148"/>
    <mergeCell ref="C179:C180"/>
    <mergeCell ref="A195:A242"/>
    <mergeCell ref="B197:B198"/>
    <mergeCell ref="C211:C212"/>
    <mergeCell ref="A185:C185"/>
    <mergeCell ref="A186:C186"/>
    <mergeCell ref="A169:A184"/>
    <mergeCell ref="B169:B170"/>
    <mergeCell ref="C169:C170"/>
    <mergeCell ref="B171:B172"/>
    <mergeCell ref="C171:C172"/>
    <mergeCell ref="B173:B174"/>
    <mergeCell ref="B175:B176"/>
    <mergeCell ref="B177:B178"/>
    <mergeCell ref="B179:B180"/>
    <mergeCell ref="A245:A258"/>
    <mergeCell ref="B163:B164"/>
    <mergeCell ref="C163:C164"/>
    <mergeCell ref="A472:A485"/>
    <mergeCell ref="B472:B473"/>
    <mergeCell ref="C472:C473"/>
    <mergeCell ref="B474:B475"/>
    <mergeCell ref="C474:C475"/>
    <mergeCell ref="C510:C511"/>
    <mergeCell ref="A470:C470"/>
    <mergeCell ref="C406:C407"/>
    <mergeCell ref="B408:B409"/>
    <mergeCell ref="A452:C452"/>
    <mergeCell ref="C418:C419"/>
    <mergeCell ref="C408:C409"/>
    <mergeCell ref="C416:C417"/>
    <mergeCell ref="B428:B429"/>
    <mergeCell ref="C458:C459"/>
    <mergeCell ref="B418:B419"/>
    <mergeCell ref="C422:C423"/>
    <mergeCell ref="C460:C461"/>
    <mergeCell ref="B488:B489"/>
    <mergeCell ref="C488:C489"/>
    <mergeCell ref="A453:C453"/>
    <mergeCell ref="B440:B441"/>
    <mergeCell ref="A438:A451"/>
    <mergeCell ref="B438:B439"/>
    <mergeCell ref="A550:C550"/>
    <mergeCell ref="A551:C551"/>
    <mergeCell ref="A534:A549"/>
    <mergeCell ref="B534:B535"/>
    <mergeCell ref="C534:C535"/>
    <mergeCell ref="B536:B537"/>
    <mergeCell ref="C536:C537"/>
    <mergeCell ref="B538:B539"/>
    <mergeCell ref="B540:B541"/>
    <mergeCell ref="B542:B543"/>
    <mergeCell ref="B544:B545"/>
    <mergeCell ref="C544:C545"/>
    <mergeCell ref="B546:B547"/>
    <mergeCell ref="C546:C547"/>
    <mergeCell ref="B548:B549"/>
    <mergeCell ref="C548:C549"/>
    <mergeCell ref="C400:C401"/>
    <mergeCell ref="C17:C18"/>
    <mergeCell ref="C207:C208"/>
    <mergeCell ref="A277:C277"/>
    <mergeCell ref="A278:C278"/>
    <mergeCell ref="C432:C433"/>
    <mergeCell ref="B273:B274"/>
    <mergeCell ref="B490:B491"/>
    <mergeCell ref="C490:C491"/>
    <mergeCell ref="B315:B316"/>
    <mergeCell ref="C315:C316"/>
    <mergeCell ref="B317:B318"/>
    <mergeCell ref="C317:C318"/>
    <mergeCell ref="A373:C373"/>
    <mergeCell ref="A374:C374"/>
    <mergeCell ref="A357:A372"/>
    <mergeCell ref="B357:B358"/>
    <mergeCell ref="C357:C358"/>
    <mergeCell ref="B359:B360"/>
    <mergeCell ref="C359:C360"/>
    <mergeCell ref="B361:B362"/>
    <mergeCell ref="B363:B364"/>
    <mergeCell ref="B365:B366"/>
    <mergeCell ref="B367:B368"/>
  </mergeCells>
  <phoneticPr fontId="4" type="noConversion"/>
  <printOptions horizontalCentered="1"/>
  <pageMargins left="0.3" right="0.3" top="0.3" bottom="0.3" header="0.1" footer="0.1"/>
  <pageSetup paperSize="9" scale="42" fitToWidth="0" fitToHeight="0" orientation="portrait" r:id="rId1"/>
  <headerFooter>
    <oddFooter>&amp;L&amp;"MS Sans Serif,Regular"No. Form : FM/PROD-011&amp;R&amp;"MS Sans Serif,Regular"Reported by Planning Section          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C482"/>
  <sheetViews>
    <sheetView showGridLines="0" view="pageBreakPreview" zoomScale="85" zoomScaleNormal="75" zoomScaleSheetLayoutView="85" workbookViewId="0">
      <selection activeCell="B127" sqref="B127:B128"/>
    </sheetView>
  </sheetViews>
  <sheetFormatPr defaultRowHeight="12.75"/>
  <cols>
    <col min="1" max="1" width="6.85546875" style="1" customWidth="1"/>
    <col min="2" max="2" width="6.28515625" style="1" customWidth="1"/>
    <col min="3" max="3" width="17.7109375" style="1" customWidth="1"/>
    <col min="4" max="4" width="10.7109375" style="2" customWidth="1"/>
    <col min="5" max="15" width="10.28515625" style="1" customWidth="1"/>
    <col min="16" max="19" width="15.7109375" style="1" customWidth="1"/>
    <col min="20" max="20" width="9.5703125" style="1" bestFit="1" customWidth="1"/>
    <col min="21" max="22" width="9.140625" style="1" bestFit="1"/>
    <col min="23" max="23" width="9.5703125" style="1" bestFit="1" customWidth="1"/>
    <col min="24" max="34" width="15.7109375" style="1" customWidth="1"/>
    <col min="35" max="16384" width="9.140625" style="1"/>
  </cols>
  <sheetData>
    <row r="1" spans="1:25" ht="30">
      <c r="A1" s="619" t="s">
        <v>126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</row>
    <row r="2" spans="1:25" ht="12" customHeight="1">
      <c r="A2" s="59"/>
      <c r="B2" s="59"/>
      <c r="C2" s="59"/>
      <c r="D2" s="173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5" ht="12" customHeight="1">
      <c r="A3" s="624" t="s">
        <v>4</v>
      </c>
      <c r="B3" s="626" t="s">
        <v>2</v>
      </c>
      <c r="C3" s="622" t="s">
        <v>0</v>
      </c>
      <c r="D3" s="35" t="s">
        <v>12</v>
      </c>
      <c r="E3" s="621">
        <f>+PAMA!E3</f>
        <v>2023</v>
      </c>
      <c r="F3" s="622"/>
      <c r="G3" s="622"/>
      <c r="H3" s="622"/>
      <c r="I3" s="622"/>
      <c r="J3" s="622"/>
      <c r="K3" s="622"/>
      <c r="L3" s="622"/>
      <c r="M3" s="622"/>
      <c r="N3" s="622"/>
      <c r="O3" s="623"/>
      <c r="P3" s="620" t="s">
        <v>7</v>
      </c>
      <c r="Q3" s="36"/>
      <c r="R3" s="36"/>
    </row>
    <row r="4" spans="1:25" ht="12" customHeight="1">
      <c r="A4" s="658"/>
      <c r="B4" s="659"/>
      <c r="C4" s="660"/>
      <c r="D4" s="111" t="s">
        <v>13</v>
      </c>
      <c r="E4" s="174">
        <f>+PAMA!E4</f>
        <v>45017</v>
      </c>
      <c r="F4" s="113">
        <f t="shared" ref="F4:N4" si="0">+E4+1</f>
        <v>45018</v>
      </c>
      <c r="G4" s="113">
        <f t="shared" si="0"/>
        <v>45019</v>
      </c>
      <c r="H4" s="113">
        <f t="shared" si="0"/>
        <v>45020</v>
      </c>
      <c r="I4" s="113">
        <f t="shared" si="0"/>
        <v>45021</v>
      </c>
      <c r="J4" s="113">
        <f t="shared" si="0"/>
        <v>45022</v>
      </c>
      <c r="K4" s="113">
        <f t="shared" si="0"/>
        <v>45023</v>
      </c>
      <c r="L4" s="113">
        <f t="shared" si="0"/>
        <v>45024</v>
      </c>
      <c r="M4" s="113">
        <f t="shared" si="0"/>
        <v>45025</v>
      </c>
      <c r="N4" s="113">
        <f t="shared" si="0"/>
        <v>45026</v>
      </c>
      <c r="O4" s="114"/>
      <c r="P4" s="618"/>
      <c r="Q4" s="36"/>
      <c r="R4" s="41"/>
      <c r="S4" s="4"/>
      <c r="T4" s="4"/>
      <c r="U4" s="4"/>
      <c r="V4" s="4"/>
      <c r="W4" s="4"/>
      <c r="X4" s="4"/>
      <c r="Y4" s="4"/>
    </row>
    <row r="5" spans="1:25" ht="12" customHeight="1">
      <c r="A5" s="653" t="s">
        <v>19</v>
      </c>
      <c r="B5" s="594">
        <v>1</v>
      </c>
      <c r="C5" s="650" t="s">
        <v>210</v>
      </c>
      <c r="D5" s="120" t="s">
        <v>3</v>
      </c>
      <c r="E5" s="306">
        <v>0</v>
      </c>
      <c r="F5" s="306">
        <v>624</v>
      </c>
      <c r="G5" s="306">
        <v>2521.5</v>
      </c>
      <c r="H5" s="306">
        <v>1858.5</v>
      </c>
      <c r="I5" s="306">
        <v>2943</v>
      </c>
      <c r="J5" s="306">
        <v>2110.5</v>
      </c>
      <c r="K5" s="43">
        <v>901.5</v>
      </c>
      <c r="L5" s="190">
        <v>0</v>
      </c>
      <c r="M5" s="43">
        <v>0</v>
      </c>
      <c r="N5" s="43">
        <v>840</v>
      </c>
      <c r="O5" s="44"/>
      <c r="P5" s="65">
        <f>IF(SUM(E6:O6)=0,0,SUMPRODUCT(E5:O5,E6:O6)/SUM(E6:O6))</f>
        <v>1480.792718943806</v>
      </c>
      <c r="Q5" s="58"/>
      <c r="R5" s="175"/>
      <c r="S5" s="4"/>
      <c r="T5" s="4"/>
    </row>
    <row r="6" spans="1:25" ht="12" customHeight="1">
      <c r="A6" s="654"/>
      <c r="B6" s="592"/>
      <c r="C6" s="651"/>
      <c r="D6" s="100" t="s">
        <v>5</v>
      </c>
      <c r="E6" s="308">
        <v>0</v>
      </c>
      <c r="F6" s="308">
        <v>1647.74</v>
      </c>
      <c r="G6" s="309">
        <v>704</v>
      </c>
      <c r="H6" s="309">
        <v>704</v>
      </c>
      <c r="I6" s="308">
        <v>735</v>
      </c>
      <c r="J6" s="308">
        <v>570</v>
      </c>
      <c r="K6" s="48">
        <v>839</v>
      </c>
      <c r="L6" s="187">
        <v>0</v>
      </c>
      <c r="M6" s="48">
        <v>0</v>
      </c>
      <c r="N6" s="48">
        <v>834</v>
      </c>
      <c r="O6" s="50"/>
      <c r="P6" s="51">
        <f>IF(SUM(E5:O5)=0,0,SUMPRODUCT(E6:O6,E5:O5)/SUM(E5:O5))</f>
        <v>757.24368675311462</v>
      </c>
      <c r="Q6" s="58"/>
      <c r="R6" s="175"/>
      <c r="S6" s="4"/>
      <c r="T6" s="4"/>
    </row>
    <row r="7" spans="1:25" ht="12" customHeight="1">
      <c r="A7" s="654"/>
      <c r="B7" s="649">
        <v>2</v>
      </c>
      <c r="C7" s="650" t="s">
        <v>169</v>
      </c>
      <c r="D7" s="99" t="s">
        <v>3</v>
      </c>
      <c r="E7" s="311">
        <v>3612</v>
      </c>
      <c r="F7" s="311">
        <v>1953</v>
      </c>
      <c r="G7" s="332">
        <v>3700.5</v>
      </c>
      <c r="H7" s="312">
        <v>3798</v>
      </c>
      <c r="I7" s="311">
        <v>2667</v>
      </c>
      <c r="J7" s="311">
        <v>2367</v>
      </c>
      <c r="K7" s="332">
        <v>787.5</v>
      </c>
      <c r="L7" s="312">
        <v>0</v>
      </c>
      <c r="M7" s="311">
        <v>0</v>
      </c>
      <c r="N7" s="311">
        <v>1081.5</v>
      </c>
      <c r="O7" s="64"/>
      <c r="P7" s="65">
        <f>IF(SUM(E8:O8)=0,0,SUMPRODUCT(E7:O7,E8:O8)/SUM(E8:O8))</f>
        <v>2368.5154276131916</v>
      </c>
      <c r="Q7" s="66"/>
      <c r="R7" s="176"/>
      <c r="S7" s="5"/>
    </row>
    <row r="8" spans="1:25" ht="12" customHeight="1">
      <c r="A8" s="654"/>
      <c r="B8" s="652"/>
      <c r="C8" s="651"/>
      <c r="D8" s="100" t="s">
        <v>5</v>
      </c>
      <c r="E8" s="331">
        <v>1070</v>
      </c>
      <c r="F8" s="331">
        <v>988</v>
      </c>
      <c r="G8" s="331">
        <v>972</v>
      </c>
      <c r="H8" s="309">
        <v>1078</v>
      </c>
      <c r="I8" s="309">
        <v>1043</v>
      </c>
      <c r="J8" s="308">
        <v>1099</v>
      </c>
      <c r="K8" s="331">
        <v>2030</v>
      </c>
      <c r="L8" s="309">
        <v>0</v>
      </c>
      <c r="M8" s="309">
        <v>0</v>
      </c>
      <c r="N8" s="309">
        <v>665</v>
      </c>
      <c r="O8" s="50"/>
      <c r="P8" s="51">
        <f>IF(SUM(E7:O7)=0,0,SUMPRODUCT(E8:O8,E7:O7)/SUM(E7:O7))</f>
        <v>1061.0958605664489</v>
      </c>
      <c r="Q8" s="66"/>
      <c r="R8" s="59"/>
      <c r="S8" s="6"/>
    </row>
    <row r="9" spans="1:25" ht="12" customHeight="1">
      <c r="A9" s="654"/>
      <c r="B9" s="649">
        <f>+B7+1</f>
        <v>3</v>
      </c>
      <c r="C9" s="650" t="s">
        <v>242</v>
      </c>
      <c r="D9" s="345" t="s">
        <v>3</v>
      </c>
      <c r="E9" s="312">
        <v>3324</v>
      </c>
      <c r="F9" s="311">
        <v>1147.5</v>
      </c>
      <c r="G9" s="311">
        <v>1521</v>
      </c>
      <c r="H9" s="311">
        <v>3931.5</v>
      </c>
      <c r="I9" s="311">
        <v>3228</v>
      </c>
      <c r="J9" s="311">
        <v>3132</v>
      </c>
      <c r="K9" s="332">
        <v>1249.5</v>
      </c>
      <c r="L9" s="312">
        <v>0</v>
      </c>
      <c r="M9" s="311">
        <v>0</v>
      </c>
      <c r="N9" s="308">
        <v>1707</v>
      </c>
      <c r="O9" s="64"/>
      <c r="P9" s="65">
        <f>IF(SUM(E10:O10)=0,0,SUMPRODUCT(E9:O9,E10:O10)/SUM(E10:O10))</f>
        <v>2423.6314828341856</v>
      </c>
      <c r="Q9" s="66"/>
      <c r="R9" s="59"/>
      <c r="S9" s="6"/>
    </row>
    <row r="10" spans="1:25" ht="12" customHeight="1">
      <c r="A10" s="654"/>
      <c r="B10" s="652"/>
      <c r="C10" s="651"/>
      <c r="D10" s="100" t="s">
        <v>5</v>
      </c>
      <c r="E10" s="309">
        <v>1083</v>
      </c>
      <c r="F10" s="308">
        <v>1059</v>
      </c>
      <c r="G10" s="308">
        <v>1647</v>
      </c>
      <c r="H10" s="331">
        <v>1647</v>
      </c>
      <c r="I10" s="331">
        <v>1724</v>
      </c>
      <c r="J10" s="331">
        <v>1724</v>
      </c>
      <c r="K10" s="331">
        <v>1673</v>
      </c>
      <c r="L10" s="309">
        <v>0</v>
      </c>
      <c r="M10" s="309">
        <v>0</v>
      </c>
      <c r="N10" s="308">
        <v>1764</v>
      </c>
      <c r="O10" s="50"/>
      <c r="P10" s="51">
        <f>IF(SUM(E9:O9)=0,0,SUMPRODUCT(E10:O10,E9:O9)/SUM(E9:O9))</f>
        <v>1552.015981913152</v>
      </c>
      <c r="Q10" s="66"/>
      <c r="R10" s="59"/>
      <c r="S10" s="6"/>
    </row>
    <row r="11" spans="1:25" ht="12" hidden="1" customHeight="1">
      <c r="A11" s="654"/>
      <c r="B11" s="649">
        <f>+B9+1</f>
        <v>4</v>
      </c>
      <c r="C11" s="650" t="s">
        <v>182</v>
      </c>
      <c r="D11" s="99" t="s">
        <v>3</v>
      </c>
      <c r="E11" s="312"/>
      <c r="F11" s="311"/>
      <c r="G11" s="311"/>
      <c r="H11" s="311"/>
      <c r="I11" s="311"/>
      <c r="J11" s="311"/>
      <c r="K11" s="332"/>
      <c r="L11" s="312"/>
      <c r="M11" s="311"/>
      <c r="N11" s="311"/>
      <c r="O11" s="64"/>
      <c r="P11" s="65">
        <f>IF(SUM(E12:O12)=0,0,SUMPRODUCT(E11:O11,E12:O12)/SUM(E12:O12))</f>
        <v>0</v>
      </c>
      <c r="Q11" s="66"/>
      <c r="R11" s="59"/>
      <c r="S11" s="6"/>
    </row>
    <row r="12" spans="1:25" ht="12" hidden="1" customHeight="1">
      <c r="A12" s="654"/>
      <c r="B12" s="652"/>
      <c r="C12" s="651"/>
      <c r="D12" s="100" t="s">
        <v>5</v>
      </c>
      <c r="E12" s="309"/>
      <c r="F12" s="308"/>
      <c r="G12" s="308"/>
      <c r="H12" s="308"/>
      <c r="I12" s="308"/>
      <c r="J12" s="308"/>
      <c r="K12" s="331"/>
      <c r="L12" s="309"/>
      <c r="M12" s="308"/>
      <c r="N12" s="308"/>
      <c r="O12" s="50"/>
      <c r="P12" s="51">
        <f>IF(SUM(E11:O11)=0,0,SUMPRODUCT(E12:O12,E11:O11)/SUM(E11:O11))</f>
        <v>0</v>
      </c>
      <c r="Q12" s="66"/>
      <c r="R12" s="59"/>
      <c r="S12" s="6"/>
    </row>
    <row r="13" spans="1:25" ht="12" customHeight="1">
      <c r="A13" s="654"/>
      <c r="B13" s="649">
        <f>+B9+1</f>
        <v>4</v>
      </c>
      <c r="C13" s="650" t="s">
        <v>119</v>
      </c>
      <c r="D13" s="99" t="s">
        <v>3</v>
      </c>
      <c r="E13" s="312">
        <v>2406</v>
      </c>
      <c r="F13" s="311">
        <v>1945.5</v>
      </c>
      <c r="G13" s="311">
        <v>2472</v>
      </c>
      <c r="H13" s="311">
        <v>2359.5</v>
      </c>
      <c r="I13" s="311">
        <v>1890</v>
      </c>
      <c r="J13" s="311">
        <v>1711.5</v>
      </c>
      <c r="K13" s="332">
        <v>1164</v>
      </c>
      <c r="L13" s="312">
        <v>0</v>
      </c>
      <c r="M13" s="311">
        <v>0</v>
      </c>
      <c r="N13" s="311">
        <v>627</v>
      </c>
      <c r="O13" s="64"/>
      <c r="P13" s="65">
        <f>IF(SUM(E14:O14)=0,0,SUMPRODUCT(E13:O13,E14:O14)/SUM(E14:O14))</f>
        <v>1843.5856336260979</v>
      </c>
      <c r="Q13" s="66"/>
      <c r="R13" s="59"/>
      <c r="S13" s="6"/>
    </row>
    <row r="14" spans="1:25" ht="12" customHeight="1">
      <c r="A14" s="654"/>
      <c r="B14" s="652"/>
      <c r="C14" s="651"/>
      <c r="D14" s="100" t="s">
        <v>5</v>
      </c>
      <c r="E14" s="308">
        <v>1954</v>
      </c>
      <c r="F14" s="308">
        <v>1973</v>
      </c>
      <c r="G14" s="308">
        <v>2051</v>
      </c>
      <c r="H14" s="308">
        <v>1925</v>
      </c>
      <c r="I14" s="308">
        <v>2110</v>
      </c>
      <c r="J14" s="308">
        <v>2194</v>
      </c>
      <c r="K14" s="331">
        <v>2144</v>
      </c>
      <c r="L14" s="309">
        <v>0</v>
      </c>
      <c r="M14" s="308">
        <v>0</v>
      </c>
      <c r="N14" s="308">
        <v>1589</v>
      </c>
      <c r="O14" s="50"/>
      <c r="P14" s="51">
        <f>IF(SUM(E13:O13)=0,0,SUMPRODUCT(E14:O14,E13:O13)/SUM(E13:O13))</f>
        <v>2016.1747452917566</v>
      </c>
      <c r="Q14" s="66"/>
      <c r="R14" s="59"/>
      <c r="S14" s="6"/>
    </row>
    <row r="15" spans="1:25" ht="12" customHeight="1">
      <c r="A15" s="654"/>
      <c r="B15" s="649">
        <f>+B13+1</f>
        <v>5</v>
      </c>
      <c r="C15" s="650" t="s">
        <v>129</v>
      </c>
      <c r="D15" s="99" t="s">
        <v>3</v>
      </c>
      <c r="E15" s="312">
        <v>2860.5</v>
      </c>
      <c r="F15" s="311">
        <v>3103.5</v>
      </c>
      <c r="G15" s="311">
        <v>4434</v>
      </c>
      <c r="H15" s="311">
        <v>4036.5</v>
      </c>
      <c r="I15" s="311">
        <v>4096.5</v>
      </c>
      <c r="J15" s="311">
        <v>3165</v>
      </c>
      <c r="K15" s="332">
        <v>1363.5</v>
      </c>
      <c r="L15" s="312">
        <v>0</v>
      </c>
      <c r="M15" s="311">
        <v>0</v>
      </c>
      <c r="N15" s="311">
        <v>1642.5</v>
      </c>
      <c r="O15" s="64"/>
      <c r="P15" s="65">
        <f>IF(SUM(E16:O16)=0,0,SUMPRODUCT(E15:O15,E16:O16)/SUM(E16:O16))</f>
        <v>3079.643036059801</v>
      </c>
      <c r="Q15" s="66"/>
      <c r="R15" s="59"/>
      <c r="S15" s="6"/>
    </row>
    <row r="16" spans="1:25" ht="12" customHeight="1">
      <c r="A16" s="654"/>
      <c r="B16" s="652"/>
      <c r="C16" s="651"/>
      <c r="D16" s="100" t="s">
        <v>5</v>
      </c>
      <c r="E16" s="309">
        <v>1622.7</v>
      </c>
      <c r="F16" s="308">
        <v>1664.99</v>
      </c>
      <c r="G16" s="308">
        <v>1664</v>
      </c>
      <c r="H16" s="308">
        <v>1710</v>
      </c>
      <c r="I16" s="308">
        <v>1728</v>
      </c>
      <c r="J16" s="308">
        <v>1739</v>
      </c>
      <c r="K16" s="331">
        <v>1771</v>
      </c>
      <c r="L16" s="309">
        <v>0</v>
      </c>
      <c r="M16" s="308">
        <v>0</v>
      </c>
      <c r="N16" s="308">
        <v>1698</v>
      </c>
      <c r="O16" s="50"/>
      <c r="P16" s="51">
        <f>IF(SUM(E15:O15)=0,0,SUMPRODUCT(E16:O16,E15:O15)/SUM(E15:O15))</f>
        <v>1695.2486161039592</v>
      </c>
      <c r="Q16" s="66"/>
      <c r="R16" s="59"/>
      <c r="S16" s="6"/>
    </row>
    <row r="17" spans="1:19" ht="12" hidden="1" customHeight="1">
      <c r="A17" s="654"/>
      <c r="B17" s="649">
        <f>+B15+1</f>
        <v>6</v>
      </c>
      <c r="C17" s="650" t="s">
        <v>131</v>
      </c>
      <c r="D17" s="99" t="s">
        <v>3</v>
      </c>
      <c r="E17" s="312"/>
      <c r="F17" s="311"/>
      <c r="G17" s="311"/>
      <c r="H17" s="311"/>
      <c r="I17" s="311"/>
      <c r="J17" s="311"/>
      <c r="K17" s="332"/>
      <c r="L17" s="312"/>
      <c r="M17" s="311"/>
      <c r="N17" s="311"/>
      <c r="O17" s="64"/>
      <c r="P17" s="65">
        <f>IF(SUM(E18:O18)=0,0,SUMPRODUCT(E17:O17,E18:O18)/SUM(E18:O18))</f>
        <v>0</v>
      </c>
      <c r="Q17" s="66"/>
      <c r="R17" s="59"/>
      <c r="S17" s="6"/>
    </row>
    <row r="18" spans="1:19" ht="12" hidden="1" customHeight="1">
      <c r="A18" s="654"/>
      <c r="B18" s="652"/>
      <c r="C18" s="651"/>
      <c r="D18" s="100" t="s">
        <v>5</v>
      </c>
      <c r="E18" s="309"/>
      <c r="F18" s="308"/>
      <c r="G18" s="308"/>
      <c r="H18" s="308"/>
      <c r="I18" s="308"/>
      <c r="J18" s="308"/>
      <c r="K18" s="331"/>
      <c r="L18" s="309"/>
      <c r="M18" s="308"/>
      <c r="N18" s="308"/>
      <c r="O18" s="50"/>
      <c r="P18" s="51">
        <f>IF(SUM(E17:O17)=0,0,SUMPRODUCT(E18:O18,E17:O17)/SUM(E17:O17))</f>
        <v>0</v>
      </c>
      <c r="Q18" s="66"/>
      <c r="R18" s="59"/>
      <c r="S18" s="6"/>
    </row>
    <row r="19" spans="1:19" ht="12" customHeight="1">
      <c r="A19" s="654"/>
      <c r="B19" s="649">
        <f>+B15+1</f>
        <v>6</v>
      </c>
      <c r="C19" s="650" t="s">
        <v>132</v>
      </c>
      <c r="D19" s="99" t="s">
        <v>3</v>
      </c>
      <c r="E19" s="312">
        <v>1236</v>
      </c>
      <c r="F19" s="311">
        <v>2815.5</v>
      </c>
      <c r="G19" s="311">
        <v>3705</v>
      </c>
      <c r="H19" s="311">
        <v>3640.5</v>
      </c>
      <c r="I19" s="311">
        <v>3820.5</v>
      </c>
      <c r="J19" s="311">
        <v>2736</v>
      </c>
      <c r="K19" s="332">
        <v>1416</v>
      </c>
      <c r="L19" s="312">
        <v>0</v>
      </c>
      <c r="M19" s="311">
        <v>0</v>
      </c>
      <c r="N19" s="311">
        <v>1308</v>
      </c>
      <c r="O19" s="64"/>
      <c r="P19" s="177">
        <f>IF(SUM(E20:O20)=0,0,SUMPRODUCT(E19:O19,E20:O20)/SUM(E20:O20))</f>
        <v>2615.659975661486</v>
      </c>
      <c r="Q19" s="66"/>
      <c r="R19" s="59"/>
      <c r="S19" s="6"/>
    </row>
    <row r="20" spans="1:19" ht="12" customHeight="1">
      <c r="A20" s="654"/>
      <c r="B20" s="652"/>
      <c r="C20" s="651"/>
      <c r="D20" s="100" t="s">
        <v>5</v>
      </c>
      <c r="E20" s="308">
        <v>1864.24</v>
      </c>
      <c r="F20" s="308">
        <v>2331.9299999999998</v>
      </c>
      <c r="G20" s="308">
        <v>2331</v>
      </c>
      <c r="H20" s="308">
        <v>2331</v>
      </c>
      <c r="I20" s="308">
        <v>2374</v>
      </c>
      <c r="J20" s="308">
        <v>2380</v>
      </c>
      <c r="K20" s="331">
        <v>2391</v>
      </c>
      <c r="L20" s="309">
        <v>0</v>
      </c>
      <c r="M20" s="308">
        <v>0</v>
      </c>
      <c r="N20" s="308">
        <v>2371</v>
      </c>
      <c r="O20" s="50"/>
      <c r="P20" s="51">
        <f>IF(SUM(E19:O19)=0,0,SUMPRODUCT(E20:O20,E19:O19)/SUM(E19:O19))</f>
        <v>2324.2936068190061</v>
      </c>
      <c r="Q20" s="66"/>
      <c r="R20" s="59"/>
      <c r="S20" s="6"/>
    </row>
    <row r="21" spans="1:19" ht="12" hidden="1" customHeight="1">
      <c r="A21" s="654"/>
      <c r="B21" s="649">
        <f>+B19+1</f>
        <v>7</v>
      </c>
      <c r="C21" s="650" t="s">
        <v>172</v>
      </c>
      <c r="D21" s="99" t="s">
        <v>3</v>
      </c>
      <c r="E21" s="311"/>
      <c r="F21" s="311"/>
      <c r="G21" s="332"/>
      <c r="H21" s="312"/>
      <c r="I21" s="311"/>
      <c r="J21" s="311"/>
      <c r="K21" s="312"/>
      <c r="L21" s="312"/>
      <c r="M21" s="311"/>
      <c r="N21" s="311"/>
      <c r="O21" s="64"/>
      <c r="P21" s="65">
        <f>IF(SUM(E22:O22)=0,0,SUMPRODUCT(E21:O21,E22:O22)/SUM(E22:O22))</f>
        <v>0</v>
      </c>
      <c r="Q21" s="66"/>
      <c r="R21" s="59"/>
      <c r="S21" s="6"/>
    </row>
    <row r="22" spans="1:19" ht="12" hidden="1" customHeight="1">
      <c r="A22" s="654"/>
      <c r="B22" s="652"/>
      <c r="C22" s="651"/>
      <c r="D22" s="100" t="s">
        <v>5</v>
      </c>
      <c r="E22" s="308"/>
      <c r="F22" s="308"/>
      <c r="G22" s="331"/>
      <c r="H22" s="309"/>
      <c r="I22" s="308"/>
      <c r="J22" s="308"/>
      <c r="K22" s="308"/>
      <c r="L22" s="308"/>
      <c r="M22" s="308"/>
      <c r="N22" s="308"/>
      <c r="O22" s="50"/>
      <c r="P22" s="51">
        <f>IF(SUM(E21:O21)=0,0,SUMPRODUCT(E22:O22,E21:O21)/SUM(E21:O21))</f>
        <v>0</v>
      </c>
      <c r="Q22" s="66"/>
      <c r="R22" s="59"/>
      <c r="S22" s="6"/>
    </row>
    <row r="23" spans="1:19" ht="12" hidden="1" customHeight="1">
      <c r="A23" s="654"/>
      <c r="B23" s="649">
        <f>+B21+1</f>
        <v>8</v>
      </c>
      <c r="C23" s="650" t="s">
        <v>174</v>
      </c>
      <c r="D23" s="99" t="s">
        <v>3</v>
      </c>
      <c r="E23" s="311"/>
      <c r="F23" s="311"/>
      <c r="G23" s="332"/>
      <c r="H23" s="312"/>
      <c r="I23" s="311"/>
      <c r="J23" s="311"/>
      <c r="K23" s="332"/>
      <c r="L23" s="312"/>
      <c r="M23" s="311"/>
      <c r="N23" s="311"/>
      <c r="O23" s="64"/>
      <c r="P23" s="177">
        <f>IF(SUM(E24:O24)=0,0,SUMPRODUCT(E23:O23,E24:O24)/SUM(E24:O24))</f>
        <v>0</v>
      </c>
      <c r="Q23" s="66"/>
      <c r="R23" s="59"/>
      <c r="S23" s="6"/>
    </row>
    <row r="24" spans="1:19" ht="12" hidden="1" customHeight="1">
      <c r="A24" s="654"/>
      <c r="B24" s="652"/>
      <c r="C24" s="651"/>
      <c r="D24" s="100" t="s">
        <v>5</v>
      </c>
      <c r="E24" s="308"/>
      <c r="F24" s="308"/>
      <c r="G24" s="331"/>
      <c r="H24" s="309"/>
      <c r="I24" s="308"/>
      <c r="J24" s="308"/>
      <c r="K24" s="331"/>
      <c r="L24" s="309"/>
      <c r="M24" s="308"/>
      <c r="N24" s="308"/>
      <c r="O24" s="50"/>
      <c r="P24" s="51">
        <f>IF(SUM(E23:O23)=0,0,SUMPRODUCT(E24:O24,E23:O23)/SUM(E23:O23))</f>
        <v>0</v>
      </c>
      <c r="Q24" s="66"/>
      <c r="R24" s="59"/>
      <c r="S24" s="6"/>
    </row>
    <row r="25" spans="1:19" ht="12" customHeight="1">
      <c r="A25" s="654"/>
      <c r="B25" s="649">
        <f>+B19+1</f>
        <v>7</v>
      </c>
      <c r="C25" s="650" t="s">
        <v>201</v>
      </c>
      <c r="D25" s="345" t="s">
        <v>3</v>
      </c>
      <c r="E25" s="311">
        <v>2302.5</v>
      </c>
      <c r="F25" s="311">
        <v>1113</v>
      </c>
      <c r="G25" s="312">
        <v>0</v>
      </c>
      <c r="H25" s="312">
        <v>0</v>
      </c>
      <c r="I25" s="311">
        <v>0</v>
      </c>
      <c r="J25" s="311">
        <v>0</v>
      </c>
      <c r="K25" s="312">
        <v>0</v>
      </c>
      <c r="L25" s="312">
        <v>0</v>
      </c>
      <c r="M25" s="311">
        <v>0</v>
      </c>
      <c r="N25" s="311">
        <v>0</v>
      </c>
      <c r="O25" s="64"/>
      <c r="P25" s="65">
        <f>IF(SUM(E26:O26)=0,0,SUMPRODUCT(E25:O25,E26:O26)/SUM(E26:O26))</f>
        <v>1862.3486238532109</v>
      </c>
      <c r="Q25" s="66"/>
      <c r="R25" s="59"/>
      <c r="S25" s="6"/>
    </row>
    <row r="26" spans="1:19" ht="12" customHeight="1">
      <c r="A26" s="654"/>
      <c r="B26" s="652"/>
      <c r="C26" s="651"/>
      <c r="D26" s="100" t="s">
        <v>5</v>
      </c>
      <c r="E26" s="308">
        <v>824</v>
      </c>
      <c r="F26" s="308">
        <v>484</v>
      </c>
      <c r="G26" s="308">
        <v>0</v>
      </c>
      <c r="H26" s="308">
        <v>0</v>
      </c>
      <c r="I26" s="308">
        <v>0</v>
      </c>
      <c r="J26" s="308">
        <v>0</v>
      </c>
      <c r="K26" s="308"/>
      <c r="L26" s="308">
        <v>0</v>
      </c>
      <c r="M26" s="308">
        <v>0</v>
      </c>
      <c r="N26" s="308">
        <v>0</v>
      </c>
      <c r="O26" s="50"/>
      <c r="P26" s="51">
        <f>IF(SUM(E25:O25)=0,0,SUMPRODUCT(E26:O26,E25:O25)/SUM(E25:O25))</f>
        <v>713.20509442248567</v>
      </c>
      <c r="Q26" s="66"/>
      <c r="R26" s="59"/>
      <c r="S26" s="6"/>
    </row>
    <row r="27" spans="1:19" ht="12" customHeight="1">
      <c r="A27" s="654"/>
      <c r="B27" s="649">
        <f>+B25+1</f>
        <v>8</v>
      </c>
      <c r="C27" s="650" t="s">
        <v>145</v>
      </c>
      <c r="D27" s="99" t="s">
        <v>3</v>
      </c>
      <c r="E27" s="311">
        <v>2709</v>
      </c>
      <c r="F27" s="311">
        <v>2604</v>
      </c>
      <c r="G27" s="332">
        <v>1648.5</v>
      </c>
      <c r="H27" s="312">
        <v>2352</v>
      </c>
      <c r="I27" s="311">
        <v>0</v>
      </c>
      <c r="J27" s="311">
        <v>756</v>
      </c>
      <c r="K27" s="312">
        <v>276</v>
      </c>
      <c r="L27" s="312">
        <v>0</v>
      </c>
      <c r="M27" s="311">
        <v>0</v>
      </c>
      <c r="N27" s="311">
        <v>1168.5</v>
      </c>
      <c r="O27" s="64"/>
      <c r="P27" s="177">
        <f>IF(SUM(E28:O28)=0,0,SUMPRODUCT(E27:O27,E28:O28)/SUM(E28:O28))</f>
        <v>1310.4899645808737</v>
      </c>
      <c r="Q27" s="66"/>
      <c r="R27" s="59"/>
      <c r="S27" s="6"/>
    </row>
    <row r="28" spans="1:19" ht="12" customHeight="1">
      <c r="A28" s="654"/>
      <c r="B28" s="652"/>
      <c r="C28" s="651"/>
      <c r="D28" s="100" t="s">
        <v>5</v>
      </c>
      <c r="E28" s="308">
        <v>525</v>
      </c>
      <c r="F28" s="308">
        <v>484</v>
      </c>
      <c r="G28" s="331">
        <v>658</v>
      </c>
      <c r="H28" s="309">
        <v>817</v>
      </c>
      <c r="I28" s="308">
        <v>0</v>
      </c>
      <c r="J28" s="308">
        <v>2700</v>
      </c>
      <c r="K28" s="308">
        <v>796</v>
      </c>
      <c r="L28" s="308">
        <v>0</v>
      </c>
      <c r="M28" s="308">
        <v>0</v>
      </c>
      <c r="N28" s="308">
        <v>796</v>
      </c>
      <c r="O28" s="50"/>
      <c r="P28" s="51">
        <f>IF(SUM(E27:O27)=0,0,SUMPRODUCT(E28:O28,E27:O27)/SUM(E27:O27))</f>
        <v>771.2245961438249</v>
      </c>
      <c r="Q28" s="66"/>
      <c r="R28" s="59"/>
      <c r="S28" s="6"/>
    </row>
    <row r="29" spans="1:19" ht="12" customHeight="1">
      <c r="A29" s="654"/>
      <c r="B29" s="649">
        <f>+B27+1</f>
        <v>9</v>
      </c>
      <c r="C29" s="650" t="s">
        <v>148</v>
      </c>
      <c r="D29" s="99" t="s">
        <v>3</v>
      </c>
      <c r="E29" s="311">
        <v>3118.5</v>
      </c>
      <c r="F29" s="311">
        <v>2992.5</v>
      </c>
      <c r="G29" s="312">
        <v>3456</v>
      </c>
      <c r="H29" s="312">
        <v>2929.5</v>
      </c>
      <c r="I29" s="311">
        <v>2961</v>
      </c>
      <c r="J29" s="311">
        <v>2554.5</v>
      </c>
      <c r="K29" s="312">
        <v>963</v>
      </c>
      <c r="L29" s="312">
        <v>0</v>
      </c>
      <c r="M29" s="311">
        <v>0</v>
      </c>
      <c r="N29" s="311">
        <v>1123.5</v>
      </c>
      <c r="O29" s="64"/>
      <c r="P29" s="177">
        <f>IF(SUM(E30:O30)=0,0,SUMPRODUCT(E29:O29,E30:O30)/SUM(E30:O30))</f>
        <v>2520.8248472505093</v>
      </c>
      <c r="Q29" s="66"/>
      <c r="R29" s="59"/>
      <c r="S29" s="6"/>
    </row>
    <row r="30" spans="1:19" ht="12" customHeight="1">
      <c r="A30" s="654"/>
      <c r="B30" s="652"/>
      <c r="C30" s="651"/>
      <c r="D30" s="100" t="s">
        <v>5</v>
      </c>
      <c r="E30" s="308">
        <v>720</v>
      </c>
      <c r="F30" s="308">
        <v>498</v>
      </c>
      <c r="G30" s="308">
        <v>550</v>
      </c>
      <c r="H30" s="308">
        <v>636</v>
      </c>
      <c r="I30" s="308">
        <v>585</v>
      </c>
      <c r="J30" s="308">
        <v>758</v>
      </c>
      <c r="K30" s="308">
        <v>607</v>
      </c>
      <c r="L30" s="308">
        <v>0</v>
      </c>
      <c r="M30" s="309">
        <v>0</v>
      </c>
      <c r="N30" s="309">
        <v>556</v>
      </c>
      <c r="O30" s="50"/>
      <c r="P30" s="51">
        <f>IF(SUM(E29:O29)=0,0,SUMPRODUCT(E30:O30,E29:O29)/SUM(E29:O29))</f>
        <v>615.82953951787442</v>
      </c>
      <c r="Q30" s="66"/>
      <c r="R30" s="59"/>
      <c r="S30" s="6"/>
    </row>
    <row r="31" spans="1:19" ht="12" hidden="1" customHeight="1">
      <c r="A31" s="654"/>
      <c r="B31" s="649">
        <f>+B29+1</f>
        <v>10</v>
      </c>
      <c r="C31" s="650" t="s">
        <v>207</v>
      </c>
      <c r="D31" s="99" t="s">
        <v>3</v>
      </c>
      <c r="E31" s="311"/>
      <c r="F31" s="312"/>
      <c r="G31" s="312"/>
      <c r="H31" s="312"/>
      <c r="I31" s="311"/>
      <c r="J31" s="311"/>
      <c r="K31" s="312"/>
      <c r="L31" s="312"/>
      <c r="M31" s="311"/>
      <c r="N31" s="311"/>
      <c r="O31" s="64"/>
      <c r="P31" s="177">
        <f>IF(SUM(E32:O32)=0,0,SUMPRODUCT(E31:O31,E32:O32)/SUM(E32:O32))</f>
        <v>0</v>
      </c>
      <c r="Q31" s="66"/>
      <c r="R31" s="59"/>
      <c r="S31" s="6"/>
    </row>
    <row r="32" spans="1:19" ht="12" hidden="1" customHeight="1">
      <c r="A32" s="654"/>
      <c r="B32" s="652"/>
      <c r="C32" s="651"/>
      <c r="D32" s="100" t="s">
        <v>5</v>
      </c>
      <c r="E32" s="308"/>
      <c r="F32" s="308"/>
      <c r="G32" s="308"/>
      <c r="H32" s="308"/>
      <c r="I32" s="308"/>
      <c r="J32" s="308"/>
      <c r="K32" s="308"/>
      <c r="L32" s="308"/>
      <c r="M32" s="309"/>
      <c r="N32" s="309"/>
      <c r="O32" s="50"/>
      <c r="P32" s="51">
        <f>IF(SUM(E31:O31)=0,0,SUMPRODUCT(E32:O32,E31:O31)/SUM(E31:O31))</f>
        <v>0</v>
      </c>
      <c r="Q32" s="66"/>
      <c r="R32" s="59"/>
      <c r="S32" s="6"/>
    </row>
    <row r="33" spans="1:19" ht="12" hidden="1" customHeight="1">
      <c r="A33" s="654"/>
      <c r="B33" s="649">
        <f>+B31+1</f>
        <v>11</v>
      </c>
      <c r="C33" s="650" t="s">
        <v>159</v>
      </c>
      <c r="D33" s="99" t="s">
        <v>3</v>
      </c>
      <c r="E33" s="311"/>
      <c r="F33" s="312"/>
      <c r="G33" s="312"/>
      <c r="H33" s="312"/>
      <c r="I33" s="311"/>
      <c r="J33" s="311"/>
      <c r="K33" s="312"/>
      <c r="L33" s="312"/>
      <c r="M33" s="311"/>
      <c r="N33" s="311"/>
      <c r="O33" s="64"/>
      <c r="P33" s="65">
        <f>IF(SUM(E34:O34)=0,0,SUMPRODUCT(E33:O33,E34:O34)/SUM(E34:O34))</f>
        <v>0</v>
      </c>
      <c r="Q33" s="66"/>
      <c r="R33" s="59"/>
      <c r="S33" s="6"/>
    </row>
    <row r="34" spans="1:19" ht="12" hidden="1" customHeight="1">
      <c r="A34" s="654"/>
      <c r="B34" s="652"/>
      <c r="C34" s="651"/>
      <c r="D34" s="100" t="s">
        <v>5</v>
      </c>
      <c r="E34" s="308"/>
      <c r="F34" s="308"/>
      <c r="G34" s="308"/>
      <c r="H34" s="308"/>
      <c r="I34" s="309"/>
      <c r="J34" s="309"/>
      <c r="K34" s="309"/>
      <c r="L34" s="309"/>
      <c r="M34" s="309"/>
      <c r="N34" s="309"/>
      <c r="O34" s="50"/>
      <c r="P34" s="51">
        <f>IF(SUM(E33:O33)=0,0,SUMPRODUCT(E34:O34,E33:O33)/SUM(E33:O33))</f>
        <v>0</v>
      </c>
      <c r="Q34" s="66"/>
      <c r="R34" s="59"/>
      <c r="S34" s="6"/>
    </row>
    <row r="35" spans="1:19" ht="12" customHeight="1">
      <c r="A35" s="654"/>
      <c r="B35" s="649">
        <f>+B29+1</f>
        <v>10</v>
      </c>
      <c r="C35" s="650" t="s">
        <v>160</v>
      </c>
      <c r="D35" s="69" t="s">
        <v>3</v>
      </c>
      <c r="E35" s="311">
        <v>2625</v>
      </c>
      <c r="F35" s="312">
        <v>2106</v>
      </c>
      <c r="G35" s="312">
        <v>3874.5</v>
      </c>
      <c r="H35" s="312">
        <v>3118.5</v>
      </c>
      <c r="I35" s="311">
        <v>1830</v>
      </c>
      <c r="J35" s="311">
        <v>2169</v>
      </c>
      <c r="K35" s="312">
        <v>861</v>
      </c>
      <c r="L35" s="312">
        <v>0</v>
      </c>
      <c r="M35" s="311">
        <v>0</v>
      </c>
      <c r="N35" s="311">
        <v>1270.5</v>
      </c>
      <c r="O35" s="64"/>
      <c r="P35" s="65">
        <f>IF(SUM(E36:O36)=0,0,SUMPRODUCT(E35:O35,E36:O36)/SUM(E36:O36))</f>
        <v>2377.6149393605292</v>
      </c>
      <c r="Q35" s="66"/>
      <c r="R35" s="59"/>
      <c r="S35" s="6"/>
    </row>
    <row r="36" spans="1:19" ht="12" customHeight="1">
      <c r="A36" s="654"/>
      <c r="B36" s="652"/>
      <c r="C36" s="651"/>
      <c r="D36" s="70" t="s">
        <v>5</v>
      </c>
      <c r="E36" s="308">
        <v>430</v>
      </c>
      <c r="F36" s="308">
        <v>473</v>
      </c>
      <c r="G36" s="309">
        <v>802</v>
      </c>
      <c r="H36" s="309">
        <v>349</v>
      </c>
      <c r="I36" s="309">
        <v>331</v>
      </c>
      <c r="J36" s="309">
        <v>325</v>
      </c>
      <c r="K36" s="309">
        <v>419</v>
      </c>
      <c r="L36" s="309">
        <v>0</v>
      </c>
      <c r="M36" s="308">
        <v>0</v>
      </c>
      <c r="N36" s="308">
        <v>499</v>
      </c>
      <c r="O36" s="50"/>
      <c r="P36" s="51">
        <f>IF(SUM(E35:O35)=0,0,SUMPRODUCT(E36:O36,E35:O35)/SUM(E35:O35))</f>
        <v>483.12677476266487</v>
      </c>
      <c r="Q36" s="66"/>
      <c r="R36" s="59"/>
      <c r="S36" s="6"/>
    </row>
    <row r="37" spans="1:19" ht="12" hidden="1" customHeight="1">
      <c r="A37" s="654"/>
      <c r="B37" s="652">
        <f>+B35+1</f>
        <v>11</v>
      </c>
      <c r="C37" s="650" t="s">
        <v>211</v>
      </c>
      <c r="D37" s="69" t="s">
        <v>3</v>
      </c>
      <c r="E37" s="311"/>
      <c r="F37" s="312"/>
      <c r="G37" s="312"/>
      <c r="H37" s="312"/>
      <c r="I37" s="311"/>
      <c r="J37" s="311"/>
      <c r="K37" s="312"/>
      <c r="L37" s="312"/>
      <c r="M37" s="312"/>
      <c r="N37" s="311"/>
      <c r="O37" s="50"/>
      <c r="P37" s="65">
        <f>IF(SUM(E38:O38)=0,0,SUMPRODUCT(E37:O37,E38:O38)/SUM(E38:O38))</f>
        <v>0</v>
      </c>
      <c r="Q37" s="66"/>
      <c r="R37" s="59"/>
      <c r="S37" s="6"/>
    </row>
    <row r="38" spans="1:19" ht="12" hidden="1" customHeight="1">
      <c r="A38" s="654"/>
      <c r="B38" s="655"/>
      <c r="C38" s="651"/>
      <c r="D38" s="70" t="s">
        <v>5</v>
      </c>
      <c r="E38" s="308"/>
      <c r="F38" s="309"/>
      <c r="G38" s="309"/>
      <c r="H38" s="309"/>
      <c r="I38" s="308"/>
      <c r="J38" s="308"/>
      <c r="K38" s="309"/>
      <c r="L38" s="309"/>
      <c r="M38" s="309"/>
      <c r="N38" s="308"/>
      <c r="O38" s="50"/>
      <c r="P38" s="51">
        <f>IF(SUM(E37:O37)=0,0,SUMPRODUCT(E38:O38,E37:O37)/SUM(E37:O37))</f>
        <v>0</v>
      </c>
      <c r="Q38" s="66"/>
      <c r="R38" s="59"/>
      <c r="S38" s="6"/>
    </row>
    <row r="39" spans="1:19" ht="12" hidden="1" customHeight="1">
      <c r="A39" s="654"/>
      <c r="B39" s="652">
        <f>+B37+1</f>
        <v>12</v>
      </c>
      <c r="C39" s="650" t="s">
        <v>225</v>
      </c>
      <c r="D39" s="69" t="s">
        <v>3</v>
      </c>
      <c r="E39" s="311"/>
      <c r="F39" s="312"/>
      <c r="G39" s="312"/>
      <c r="H39" s="312"/>
      <c r="I39" s="311"/>
      <c r="J39" s="311"/>
      <c r="K39" s="312"/>
      <c r="L39" s="312"/>
      <c r="M39" s="312"/>
      <c r="N39" s="311"/>
      <c r="O39" s="64"/>
      <c r="P39" s="65">
        <f>IF(SUM(E40:O40)=0,0,SUMPRODUCT(E39:O39,E40:O40)/SUM(E40:O40))</f>
        <v>0</v>
      </c>
      <c r="Q39" s="66"/>
      <c r="R39" s="59"/>
      <c r="S39" s="6"/>
    </row>
    <row r="40" spans="1:19" ht="12" hidden="1" customHeight="1">
      <c r="A40" s="654"/>
      <c r="B40" s="655"/>
      <c r="C40" s="651"/>
      <c r="D40" s="70" t="s">
        <v>5</v>
      </c>
      <c r="E40" s="308"/>
      <c r="F40" s="309"/>
      <c r="G40" s="309"/>
      <c r="H40" s="309"/>
      <c r="I40" s="308"/>
      <c r="J40" s="308"/>
      <c r="K40" s="309"/>
      <c r="L40" s="309"/>
      <c r="M40" s="309"/>
      <c r="N40" s="308"/>
      <c r="O40" s="50"/>
      <c r="P40" s="51">
        <f>IF(SUM(E39:O39)=0,0,SUMPRODUCT(E40:O40,E39:O39)/SUM(E39:O39))</f>
        <v>0</v>
      </c>
      <c r="Q40" s="66"/>
      <c r="R40" s="59"/>
      <c r="S40" s="6"/>
    </row>
    <row r="41" spans="1:19" ht="12" customHeight="1">
      <c r="A41" s="654"/>
      <c r="B41" s="652">
        <f>+B35+1</f>
        <v>11</v>
      </c>
      <c r="C41" s="650" t="s">
        <v>175</v>
      </c>
      <c r="D41" s="69" t="s">
        <v>3</v>
      </c>
      <c r="E41" s="311">
        <v>2557.5</v>
      </c>
      <c r="F41" s="312">
        <v>2584.5</v>
      </c>
      <c r="G41" s="312">
        <v>3402</v>
      </c>
      <c r="H41" s="312">
        <v>4825.5</v>
      </c>
      <c r="I41" s="311">
        <v>3826.5</v>
      </c>
      <c r="J41" s="311">
        <v>2898</v>
      </c>
      <c r="K41" s="312">
        <v>1137</v>
      </c>
      <c r="L41" s="312">
        <v>0</v>
      </c>
      <c r="M41" s="311">
        <v>0</v>
      </c>
      <c r="N41" s="311">
        <v>1707</v>
      </c>
      <c r="O41" s="64"/>
      <c r="P41" s="65">
        <f>IF(SUM(E42:O42)=0,0,SUMPRODUCT(E41:O41,E42:O42)/SUM(E42:O42))</f>
        <v>2848.8200266205058</v>
      </c>
      <c r="Q41" s="66"/>
      <c r="R41" s="59"/>
      <c r="S41" s="6"/>
    </row>
    <row r="42" spans="1:19" ht="12" customHeight="1">
      <c r="A42" s="654"/>
      <c r="B42" s="655"/>
      <c r="C42" s="651"/>
      <c r="D42" s="70" t="s">
        <v>5</v>
      </c>
      <c r="E42" s="308">
        <v>1094</v>
      </c>
      <c r="F42" s="309">
        <v>972.67</v>
      </c>
      <c r="G42" s="309">
        <v>972</v>
      </c>
      <c r="H42" s="309">
        <v>1064</v>
      </c>
      <c r="I42" s="308">
        <v>1064</v>
      </c>
      <c r="J42" s="308">
        <v>1091</v>
      </c>
      <c r="K42" s="309">
        <v>1101</v>
      </c>
      <c r="L42" s="309">
        <v>0</v>
      </c>
      <c r="M42" s="308">
        <v>0</v>
      </c>
      <c r="N42" s="308">
        <v>1116</v>
      </c>
      <c r="O42" s="50"/>
      <c r="P42" s="51">
        <f>IF(SUM(E41:O41)=0,0,SUMPRODUCT(E42:O42,E41:O41)/SUM(E41:O41))</f>
        <v>1052.5246148312845</v>
      </c>
      <c r="Q42" s="66"/>
      <c r="R42" s="59"/>
      <c r="S42" s="6"/>
    </row>
    <row r="43" spans="1:19" ht="12" customHeight="1">
      <c r="A43" s="654"/>
      <c r="B43" s="652">
        <f>+B41+1</f>
        <v>12</v>
      </c>
      <c r="C43" s="650" t="s">
        <v>187</v>
      </c>
      <c r="D43" s="69" t="s">
        <v>3</v>
      </c>
      <c r="E43" s="311">
        <v>2769</v>
      </c>
      <c r="F43" s="312">
        <v>3315</v>
      </c>
      <c r="G43" s="312">
        <v>3586.5</v>
      </c>
      <c r="H43" s="312">
        <v>3349.5</v>
      </c>
      <c r="I43" s="311">
        <v>3786</v>
      </c>
      <c r="J43" s="311">
        <v>3351</v>
      </c>
      <c r="K43" s="312">
        <v>984</v>
      </c>
      <c r="L43" s="312">
        <v>0</v>
      </c>
      <c r="M43" s="311">
        <v>0</v>
      </c>
      <c r="N43" s="311">
        <v>1461</v>
      </c>
      <c r="O43" s="64"/>
      <c r="P43" s="65">
        <f>IF(SUM(E44:O44)=0,0,SUMPRODUCT(E43:O43,E44:O44)/SUM(E44:O44))</f>
        <v>2885.8233662735097</v>
      </c>
      <c r="Q43" s="66"/>
      <c r="R43" s="59"/>
      <c r="S43" s="6"/>
    </row>
    <row r="44" spans="1:19" ht="12" customHeight="1">
      <c r="A44" s="654"/>
      <c r="B44" s="655"/>
      <c r="C44" s="651"/>
      <c r="D44" s="70" t="s">
        <v>5</v>
      </c>
      <c r="E44" s="308">
        <v>1892</v>
      </c>
      <c r="F44" s="309">
        <v>1892</v>
      </c>
      <c r="G44" s="309">
        <v>2001</v>
      </c>
      <c r="H44" s="309">
        <v>2108</v>
      </c>
      <c r="I44" s="308">
        <v>2108</v>
      </c>
      <c r="J44" s="308">
        <v>2229</v>
      </c>
      <c r="K44" s="309">
        <v>2059</v>
      </c>
      <c r="L44" s="309">
        <v>0</v>
      </c>
      <c r="M44" s="308">
        <v>0</v>
      </c>
      <c r="N44" s="308">
        <v>1396</v>
      </c>
      <c r="O44" s="50"/>
      <c r="P44" s="51">
        <f>IF(SUM(E43:O43)=0,0,SUMPRODUCT(E44:O44,E43:O43)/SUM(E43:O43))</f>
        <v>2002.6608043535971</v>
      </c>
      <c r="Q44" s="66"/>
      <c r="R44" s="59"/>
      <c r="S44" s="6"/>
    </row>
    <row r="45" spans="1:19" ht="12" hidden="1" customHeight="1">
      <c r="A45" s="419"/>
      <c r="B45" s="652">
        <f>+B43+1</f>
        <v>13</v>
      </c>
      <c r="C45" s="650" t="s">
        <v>246</v>
      </c>
      <c r="D45" s="69" t="s">
        <v>3</v>
      </c>
      <c r="E45" s="311"/>
      <c r="F45" s="312"/>
      <c r="G45" s="312"/>
      <c r="H45" s="312"/>
      <c r="I45" s="311"/>
      <c r="J45" s="311"/>
      <c r="K45" s="312"/>
      <c r="L45" s="312"/>
      <c r="M45" s="311"/>
      <c r="N45" s="311"/>
      <c r="O45" s="64"/>
      <c r="P45" s="65">
        <f>IF(SUM(E46:O46)=0,0,SUMPRODUCT(E45:O45,E46:O46)/SUM(E46:O46))</f>
        <v>0</v>
      </c>
      <c r="Q45" s="66"/>
      <c r="R45" s="59"/>
      <c r="S45" s="6"/>
    </row>
    <row r="46" spans="1:19" ht="12" hidden="1" customHeight="1">
      <c r="A46" s="419"/>
      <c r="B46" s="655"/>
      <c r="C46" s="651"/>
      <c r="D46" s="70" t="s">
        <v>5</v>
      </c>
      <c r="E46" s="308"/>
      <c r="F46" s="309"/>
      <c r="G46" s="309"/>
      <c r="H46" s="309"/>
      <c r="I46" s="308"/>
      <c r="J46" s="308"/>
      <c r="K46" s="309"/>
      <c r="L46" s="309"/>
      <c r="M46" s="308"/>
      <c r="N46" s="308"/>
      <c r="O46" s="50"/>
      <c r="P46" s="51">
        <f>IF(SUM(E45:O45)=0,0,SUMPRODUCT(E46:O46,E45:O45)/SUM(E45:O45))</f>
        <v>0</v>
      </c>
      <c r="Q46" s="66"/>
      <c r="R46" s="59"/>
      <c r="S46" s="6"/>
    </row>
    <row r="47" spans="1:19" ht="12" hidden="1" customHeight="1">
      <c r="A47" s="419"/>
      <c r="B47" s="652">
        <f>+B45+1</f>
        <v>14</v>
      </c>
      <c r="C47" s="650" t="s">
        <v>247</v>
      </c>
      <c r="D47" s="69" t="s">
        <v>3</v>
      </c>
      <c r="E47" s="311"/>
      <c r="F47" s="312"/>
      <c r="G47" s="312"/>
      <c r="H47" s="312"/>
      <c r="I47" s="311"/>
      <c r="J47" s="311"/>
      <c r="K47" s="312"/>
      <c r="L47" s="312"/>
      <c r="M47" s="311"/>
      <c r="N47" s="311"/>
      <c r="O47" s="64"/>
      <c r="P47" s="65">
        <f>IF(SUM(E48:O48)=0,0,SUMPRODUCT(E47:O47,E48:O48)/SUM(E48:O48))</f>
        <v>0</v>
      </c>
      <c r="Q47" s="66"/>
      <c r="R47" s="59"/>
      <c r="S47" s="6"/>
    </row>
    <row r="48" spans="1:19" ht="12" hidden="1" customHeight="1">
      <c r="A48" s="419"/>
      <c r="B48" s="655"/>
      <c r="C48" s="651"/>
      <c r="D48" s="70" t="s">
        <v>5</v>
      </c>
      <c r="E48" s="308"/>
      <c r="F48" s="309"/>
      <c r="G48" s="309"/>
      <c r="H48" s="309"/>
      <c r="I48" s="308"/>
      <c r="J48" s="308"/>
      <c r="K48" s="309"/>
      <c r="L48" s="309"/>
      <c r="M48" s="308"/>
      <c r="N48" s="308"/>
      <c r="O48" s="50"/>
      <c r="P48" s="51">
        <f>IF(SUM(E47:O47)=0,0,SUMPRODUCT(E48:O48,E47:O47)/SUM(E47:O47))</f>
        <v>0</v>
      </c>
      <c r="Q48" s="66"/>
      <c r="R48" s="59"/>
      <c r="S48" s="6"/>
    </row>
    <row r="49" spans="1:19" ht="12" customHeight="1">
      <c r="A49" s="395"/>
      <c r="B49" s="652">
        <f>+B43+1</f>
        <v>13</v>
      </c>
      <c r="C49" s="650" t="s">
        <v>216</v>
      </c>
      <c r="D49" s="69" t="s">
        <v>3</v>
      </c>
      <c r="E49" s="311">
        <v>3189</v>
      </c>
      <c r="F49" s="312">
        <v>2104.5</v>
      </c>
      <c r="G49" s="312">
        <v>4575</v>
      </c>
      <c r="H49" s="312">
        <v>4291.5</v>
      </c>
      <c r="I49" s="311">
        <v>4225.5</v>
      </c>
      <c r="J49" s="311">
        <v>3081</v>
      </c>
      <c r="K49" s="312">
        <v>1392</v>
      </c>
      <c r="L49" s="312">
        <v>0</v>
      </c>
      <c r="M49" s="311">
        <v>0</v>
      </c>
      <c r="N49" s="311">
        <v>1662</v>
      </c>
      <c r="O49" s="64"/>
      <c r="P49" s="65">
        <f>IF(SUM(E50:O50)=0,0,SUMPRODUCT(E49:O49,E50:O50)/SUM(E50:O50))</f>
        <v>3067.8626013099474</v>
      </c>
      <c r="Q49" s="66"/>
      <c r="R49" s="59"/>
      <c r="S49" s="6"/>
    </row>
    <row r="50" spans="1:19" ht="12" customHeight="1">
      <c r="A50" s="397"/>
      <c r="B50" s="655"/>
      <c r="C50" s="661"/>
      <c r="D50" s="70" t="s">
        <v>5</v>
      </c>
      <c r="E50" s="308">
        <v>2048</v>
      </c>
      <c r="F50" s="309">
        <v>1088.47</v>
      </c>
      <c r="G50" s="309">
        <v>1088</v>
      </c>
      <c r="H50" s="309">
        <v>1713</v>
      </c>
      <c r="I50" s="308">
        <v>1741</v>
      </c>
      <c r="J50" s="308">
        <v>1743</v>
      </c>
      <c r="K50" s="309">
        <v>1582</v>
      </c>
      <c r="L50" s="309">
        <v>0</v>
      </c>
      <c r="M50" s="308">
        <v>0</v>
      </c>
      <c r="N50" s="308">
        <v>1652</v>
      </c>
      <c r="O50" s="50"/>
      <c r="P50" s="51">
        <f>IF(SUM(E49:O49)=0,0,SUMPRODUCT(E50:O50,E49:O49)/SUM(E49:O49))</f>
        <v>1583.3789325258458</v>
      </c>
      <c r="Q50" s="66"/>
      <c r="R50" s="59"/>
      <c r="S50" s="6"/>
    </row>
    <row r="51" spans="1:19" ht="12" customHeight="1">
      <c r="A51" s="610" t="s">
        <v>6</v>
      </c>
      <c r="B51" s="611"/>
      <c r="C51" s="611"/>
      <c r="D51" s="118" t="s">
        <v>3</v>
      </c>
      <c r="E51" s="81">
        <f>E5+E7+E9+E11+E13+E15+E17+E19+E21+E23+E25+E27+E31+E33+E35+E37+E41+E39+E43+E29+E49+E45+E47</f>
        <v>32709</v>
      </c>
      <c r="F51" s="81">
        <f t="shared" ref="F51:N51" si="1">F5+F7+F9+F11+F13+F15+F17+F19+F21+F23+F25+F27+F31+F33+F35+F37+F41+F39+F43+F29+F49+F45+F47</f>
        <v>28408.5</v>
      </c>
      <c r="G51" s="81">
        <f t="shared" si="1"/>
        <v>38896.5</v>
      </c>
      <c r="H51" s="81">
        <f t="shared" si="1"/>
        <v>40491</v>
      </c>
      <c r="I51" s="81">
        <f t="shared" si="1"/>
        <v>35274</v>
      </c>
      <c r="J51" s="81">
        <f t="shared" si="1"/>
        <v>30031.5</v>
      </c>
      <c r="K51" s="81">
        <f t="shared" si="1"/>
        <v>12495</v>
      </c>
      <c r="L51" s="81">
        <f t="shared" si="1"/>
        <v>0</v>
      </c>
      <c r="M51" s="81">
        <f t="shared" si="1"/>
        <v>0</v>
      </c>
      <c r="N51" s="81">
        <f t="shared" si="1"/>
        <v>15598.5</v>
      </c>
      <c r="O51" s="83"/>
      <c r="P51" s="84">
        <f>IF(SUM(E52:O52)=0,0,SUMPRODUCT(E51:O51,E52:O52)/SUM(E52:O52))</f>
        <v>29053.050857452923</v>
      </c>
      <c r="Q51" s="66"/>
      <c r="R51" s="58"/>
    </row>
    <row r="52" spans="1:19" ht="12" customHeight="1">
      <c r="A52" s="608" t="s">
        <v>1</v>
      </c>
      <c r="B52" s="609"/>
      <c r="C52" s="609"/>
      <c r="D52" s="119" t="s">
        <v>5</v>
      </c>
      <c r="E52" s="77">
        <f>IF(E51=0,0,(E39*E40+E5*E6+E7*E8+E9*E10+E11*E12+E13*E14+E15*E16+E17*E18+E19*E20+E21*E22+E23*E24+E25*E26+E27*E28+E31*E32+E33*E34+E35*E36+E37*E38+E41*E42+E43*E44+E29*E30+E49*E50+E45*E46+E47*E48)/E51)</f>
        <v>1234.3229689076402</v>
      </c>
      <c r="F52" s="77">
        <f t="shared" ref="F52:N52" si="2">IF(F51=0,0,(F39*F40+F5*F6+F7*F8+F9*F10+F11*F12+F13*F14+F15*F16+F17*F18+F19*F20+F21*F22+F23*F24+F25*F26+F27*F28+F31*F32+F33*F34+F35*F36+F37*F38+F41*F42+F43*F44+F29*F30+F49*F50+F45*F46+F47*F48)/F51)</f>
        <v>1235.7651713395637</v>
      </c>
      <c r="G52" s="77">
        <f t="shared" si="2"/>
        <v>1298.7159384520457</v>
      </c>
      <c r="H52" s="77">
        <f t="shared" si="2"/>
        <v>1388.6489960732015</v>
      </c>
      <c r="I52" s="77">
        <f t="shared" si="2"/>
        <v>1485.3198248001361</v>
      </c>
      <c r="J52" s="77">
        <f t="shared" si="2"/>
        <v>1520.3452375006243</v>
      </c>
      <c r="K52" s="77">
        <f t="shared" si="2"/>
        <v>1551.5374549819928</v>
      </c>
      <c r="L52" s="77">
        <f t="shared" si="2"/>
        <v>0</v>
      </c>
      <c r="M52" s="77">
        <f t="shared" si="2"/>
        <v>0</v>
      </c>
      <c r="N52" s="77">
        <f t="shared" si="2"/>
        <v>1294.7658428695067</v>
      </c>
      <c r="O52" s="79"/>
      <c r="P52" s="85">
        <f>IF(SUM(E51:O51)=0,0,SUMPRODUCT(E52:O52,E51:O51)/SUM(E51:O51))</f>
        <v>1367.4724710137493</v>
      </c>
      <c r="Q52" s="58"/>
      <c r="R52" s="58"/>
    </row>
    <row r="53" spans="1:19" ht="12" customHeight="1">
      <c r="A53" s="178"/>
      <c r="B53" s="178"/>
      <c r="C53" s="178"/>
      <c r="D53" s="179"/>
      <c r="E53" s="180"/>
      <c r="F53" s="180"/>
      <c r="G53" s="181"/>
      <c r="H53" s="181"/>
      <c r="I53" s="181"/>
      <c r="J53" s="180"/>
      <c r="K53" s="180"/>
      <c r="L53" s="180"/>
      <c r="M53" s="180"/>
      <c r="N53" s="180"/>
      <c r="O53" s="180"/>
      <c r="P53" s="182"/>
      <c r="Q53" s="58"/>
      <c r="R53" s="58"/>
    </row>
    <row r="54" spans="1:19" ht="12" customHeight="1">
      <c r="A54" s="624" t="s">
        <v>4</v>
      </c>
      <c r="B54" s="626" t="s">
        <v>2</v>
      </c>
      <c r="C54" s="639" t="s">
        <v>0</v>
      </c>
      <c r="D54" s="35" t="s">
        <v>12</v>
      </c>
      <c r="E54" s="621">
        <f>+E3</f>
        <v>2023</v>
      </c>
      <c r="F54" s="622"/>
      <c r="G54" s="622"/>
      <c r="H54" s="622"/>
      <c r="I54" s="622"/>
      <c r="J54" s="622"/>
      <c r="K54" s="622"/>
      <c r="L54" s="622"/>
      <c r="M54" s="622"/>
      <c r="N54" s="622"/>
      <c r="O54" s="623"/>
      <c r="P54" s="620" t="s">
        <v>7</v>
      </c>
      <c r="Q54" s="58"/>
      <c r="R54" s="58"/>
    </row>
    <row r="55" spans="1:19" ht="12" customHeight="1">
      <c r="A55" s="658"/>
      <c r="B55" s="659"/>
      <c r="C55" s="640"/>
      <c r="D55" s="111" t="s">
        <v>13</v>
      </c>
      <c r="E55" s="112">
        <f>+N4+1</f>
        <v>45027</v>
      </c>
      <c r="F55" s="113">
        <f t="shared" ref="F55:N55" si="3">+E55+1</f>
        <v>45028</v>
      </c>
      <c r="G55" s="113">
        <f t="shared" si="3"/>
        <v>45029</v>
      </c>
      <c r="H55" s="113">
        <f t="shared" si="3"/>
        <v>45030</v>
      </c>
      <c r="I55" s="113">
        <f t="shared" si="3"/>
        <v>45031</v>
      </c>
      <c r="J55" s="113">
        <f t="shared" si="3"/>
        <v>45032</v>
      </c>
      <c r="K55" s="113">
        <f t="shared" si="3"/>
        <v>45033</v>
      </c>
      <c r="L55" s="113">
        <f t="shared" si="3"/>
        <v>45034</v>
      </c>
      <c r="M55" s="113">
        <f t="shared" si="3"/>
        <v>45035</v>
      </c>
      <c r="N55" s="113">
        <f t="shared" si="3"/>
        <v>45036</v>
      </c>
      <c r="O55" s="114"/>
      <c r="P55" s="618"/>
      <c r="Q55" s="58"/>
      <c r="R55" s="58"/>
    </row>
    <row r="56" spans="1:19" ht="12" hidden="1" customHeight="1">
      <c r="A56" s="653" t="s">
        <v>19</v>
      </c>
      <c r="B56" s="594">
        <v>1</v>
      </c>
      <c r="C56" s="656" t="s">
        <v>210</v>
      </c>
      <c r="D56" s="115" t="s">
        <v>3</v>
      </c>
      <c r="E56" s="306">
        <v>0</v>
      </c>
      <c r="F56" s="306">
        <v>0</v>
      </c>
      <c r="G56" s="306">
        <v>0</v>
      </c>
      <c r="H56" s="306">
        <v>0</v>
      </c>
      <c r="I56" s="340">
        <v>0</v>
      </c>
      <c r="J56" s="306">
        <v>0</v>
      </c>
      <c r="K56" s="306">
        <v>0</v>
      </c>
      <c r="L56" s="306">
        <v>0</v>
      </c>
      <c r="M56" s="306">
        <v>0</v>
      </c>
      <c r="N56" s="306">
        <v>0</v>
      </c>
      <c r="O56" s="44"/>
      <c r="P56" s="45">
        <f>IF(SUM(E57:O57)=0,0,SUMPRODUCT(E56:O56,E57:O57)/SUM(E57:O57))</f>
        <v>0</v>
      </c>
      <c r="Q56" s="58"/>
      <c r="R56" s="58"/>
    </row>
    <row r="57" spans="1:19" ht="12" hidden="1" customHeight="1">
      <c r="A57" s="654"/>
      <c r="B57" s="592"/>
      <c r="C57" s="651"/>
      <c r="D57" s="70" t="s">
        <v>5</v>
      </c>
      <c r="E57" s="309">
        <v>0</v>
      </c>
      <c r="F57" s="309">
        <v>0</v>
      </c>
      <c r="G57" s="308">
        <v>0</v>
      </c>
      <c r="H57" s="308">
        <v>0</v>
      </c>
      <c r="I57" s="338">
        <v>0</v>
      </c>
      <c r="J57" s="308">
        <v>0</v>
      </c>
      <c r="K57" s="308">
        <v>0</v>
      </c>
      <c r="L57" s="309">
        <v>0</v>
      </c>
      <c r="M57" s="309">
        <v>0</v>
      </c>
      <c r="N57" s="308">
        <v>0</v>
      </c>
      <c r="O57" s="50"/>
      <c r="P57" s="51">
        <f>IF(SUM(E56:O56)=0,0,SUMPRODUCT(E57:O57,E56:O56)/SUM(E56:O56))</f>
        <v>0</v>
      </c>
      <c r="Q57" s="58"/>
      <c r="R57" s="58"/>
    </row>
    <row r="58" spans="1:19" ht="12" customHeight="1">
      <c r="A58" s="654"/>
      <c r="B58" s="649">
        <v>1</v>
      </c>
      <c r="C58" s="650" t="s">
        <v>210</v>
      </c>
      <c r="D58" s="69" t="s">
        <v>3</v>
      </c>
      <c r="E58" s="332">
        <v>2185.5</v>
      </c>
      <c r="F58" s="312">
        <v>2557.5</v>
      </c>
      <c r="G58" s="311">
        <v>2397</v>
      </c>
      <c r="H58" s="311">
        <v>2173.5</v>
      </c>
      <c r="I58" s="311">
        <v>1924.5</v>
      </c>
      <c r="J58" s="311">
        <v>2502</v>
      </c>
      <c r="K58" s="311">
        <v>3004.5</v>
      </c>
      <c r="L58" s="311">
        <v>1641</v>
      </c>
      <c r="M58" s="311">
        <v>592.5</v>
      </c>
      <c r="N58" s="311">
        <v>2055</v>
      </c>
      <c r="O58" s="64"/>
      <c r="P58" s="65">
        <f>IF(SUM(E59:O59)=0,0,SUMPRODUCT(E58:O58,E59:O59)/SUM(E59:O59))</f>
        <v>2203.7532086809406</v>
      </c>
      <c r="Q58" s="58"/>
      <c r="R58" s="58"/>
    </row>
    <row r="59" spans="1:19" ht="12" customHeight="1">
      <c r="A59" s="654"/>
      <c r="B59" s="652"/>
      <c r="C59" s="651"/>
      <c r="D59" s="70" t="s">
        <v>5</v>
      </c>
      <c r="E59" s="331">
        <v>834</v>
      </c>
      <c r="F59" s="309">
        <v>916</v>
      </c>
      <c r="G59" s="309">
        <v>926.06</v>
      </c>
      <c r="H59" s="308">
        <v>885.31</v>
      </c>
      <c r="I59" s="331">
        <v>885.31</v>
      </c>
      <c r="J59" s="331">
        <v>885</v>
      </c>
      <c r="K59" s="331">
        <v>905</v>
      </c>
      <c r="L59" s="331">
        <v>518</v>
      </c>
      <c r="M59" s="331">
        <v>473</v>
      </c>
      <c r="N59" s="331">
        <v>1000</v>
      </c>
      <c r="O59" s="50"/>
      <c r="P59" s="51">
        <f>IF(SUM(E58:O58)=0,0,SUMPRODUCT(E59:O59,E58:O58)/SUM(E58:O58))</f>
        <v>862.06324347454017</v>
      </c>
      <c r="Q59" s="58"/>
      <c r="R59" s="58"/>
    </row>
    <row r="60" spans="1:19" ht="12" customHeight="1">
      <c r="A60" s="654"/>
      <c r="B60" s="649">
        <f>+B58+1</f>
        <v>2</v>
      </c>
      <c r="C60" s="650" t="s">
        <v>169</v>
      </c>
      <c r="D60" s="69" t="s">
        <v>3</v>
      </c>
      <c r="E60" s="332">
        <v>2730</v>
      </c>
      <c r="F60" s="312">
        <v>2955</v>
      </c>
      <c r="G60" s="311">
        <v>2569.5</v>
      </c>
      <c r="H60" s="308">
        <v>2551.5</v>
      </c>
      <c r="I60" s="311">
        <v>2799</v>
      </c>
      <c r="J60" s="311">
        <v>3880.5</v>
      </c>
      <c r="K60" s="311">
        <v>2872.5</v>
      </c>
      <c r="L60" s="311">
        <v>1951.5</v>
      </c>
      <c r="M60" s="311">
        <v>2079</v>
      </c>
      <c r="N60" s="311">
        <v>1707</v>
      </c>
      <c r="O60" s="64"/>
      <c r="P60" s="65">
        <f>IF(SUM(E61:O61)=0,0,SUMPRODUCT(E60:O60,E61:O61)/SUM(E61:O61))</f>
        <v>2603.0436081250273</v>
      </c>
      <c r="Q60" s="58"/>
      <c r="R60" s="58"/>
    </row>
    <row r="61" spans="1:19" ht="12" customHeight="1">
      <c r="A61" s="654"/>
      <c r="B61" s="652"/>
      <c r="C61" s="651"/>
      <c r="D61" s="70" t="s">
        <v>5</v>
      </c>
      <c r="E61" s="331">
        <v>1221</v>
      </c>
      <c r="F61" s="309">
        <v>759</v>
      </c>
      <c r="G61" s="309">
        <v>748.07</v>
      </c>
      <c r="H61" s="308">
        <v>747.68</v>
      </c>
      <c r="I61" s="331">
        <v>747.67</v>
      </c>
      <c r="J61" s="331">
        <v>747</v>
      </c>
      <c r="K61" s="331">
        <v>484</v>
      </c>
      <c r="L61" s="331">
        <v>739</v>
      </c>
      <c r="M61" s="331">
        <v>687</v>
      </c>
      <c r="N61" s="331">
        <v>835</v>
      </c>
      <c r="O61" s="50"/>
      <c r="P61" s="51">
        <f>IF(SUM(E60:O60)=0,0,SUMPRODUCT(E61:O61,E60:O60)/SUM(E60:O60))</f>
        <v>769.61831407713976</v>
      </c>
      <c r="Q61" s="58"/>
      <c r="R61" s="58"/>
    </row>
    <row r="62" spans="1:19" ht="12" customHeight="1">
      <c r="A62" s="654"/>
      <c r="B62" s="649">
        <f>+B60+1</f>
        <v>3</v>
      </c>
      <c r="C62" s="650" t="s">
        <v>242</v>
      </c>
      <c r="D62" s="69" t="s">
        <v>3</v>
      </c>
      <c r="E62" s="311">
        <v>3657</v>
      </c>
      <c r="F62" s="311">
        <v>3835.5</v>
      </c>
      <c r="G62" s="311">
        <v>3699</v>
      </c>
      <c r="H62" s="332">
        <v>3294</v>
      </c>
      <c r="I62" s="312">
        <v>2604</v>
      </c>
      <c r="J62" s="311">
        <v>3615</v>
      </c>
      <c r="K62" s="311">
        <v>3660</v>
      </c>
      <c r="L62" s="311">
        <v>2664</v>
      </c>
      <c r="M62" s="311">
        <v>2911.5</v>
      </c>
      <c r="N62" s="311">
        <v>1386</v>
      </c>
      <c r="O62" s="64"/>
      <c r="P62" s="65">
        <f>IF(SUM(E63:O63)=0,0,SUMPRODUCT(E62:O62,E63:O63)/SUM(E63:O63))</f>
        <v>3149.9021733876257</v>
      </c>
      <c r="Q62" s="58"/>
      <c r="R62" s="58"/>
    </row>
    <row r="63" spans="1:19" ht="12" customHeight="1">
      <c r="A63" s="654"/>
      <c r="B63" s="652"/>
      <c r="C63" s="651"/>
      <c r="D63" s="70" t="s">
        <v>5</v>
      </c>
      <c r="E63" s="308">
        <v>2700</v>
      </c>
      <c r="F63" s="308">
        <v>1691</v>
      </c>
      <c r="G63" s="308">
        <v>1799.9</v>
      </c>
      <c r="H63" s="331">
        <v>1685.79</v>
      </c>
      <c r="I63" s="309">
        <v>1685.79</v>
      </c>
      <c r="J63" s="308">
        <v>1685</v>
      </c>
      <c r="K63" s="308">
        <v>1093</v>
      </c>
      <c r="L63" s="308">
        <v>1611</v>
      </c>
      <c r="M63" s="308">
        <v>1734</v>
      </c>
      <c r="N63" s="308">
        <v>1692</v>
      </c>
      <c r="O63" s="50"/>
      <c r="P63" s="51">
        <f>IF(SUM(E62:O62)=0,0,SUMPRODUCT(E63:O63,E62:O62)/SUM(E62:O62))</f>
        <v>1747.3460390729745</v>
      </c>
      <c r="Q63" s="58"/>
      <c r="R63" s="58"/>
    </row>
    <row r="64" spans="1:19" ht="12" hidden="1" customHeight="1">
      <c r="A64" s="654"/>
      <c r="B64" s="649">
        <f>+B62+1</f>
        <v>4</v>
      </c>
      <c r="C64" s="650" t="s">
        <v>182</v>
      </c>
      <c r="D64" s="69" t="s">
        <v>3</v>
      </c>
      <c r="E64" s="311"/>
      <c r="F64" s="311"/>
      <c r="G64" s="311"/>
      <c r="H64" s="332"/>
      <c r="I64" s="312"/>
      <c r="J64" s="311"/>
      <c r="K64" s="311"/>
      <c r="L64" s="311"/>
      <c r="M64" s="311">
        <v>0</v>
      </c>
      <c r="N64" s="311">
        <v>0</v>
      </c>
      <c r="O64" s="64"/>
      <c r="P64" s="65">
        <f>IF(SUM(E65:O65)=0,0,SUMPRODUCT(E64:O64,E65:O65)/SUM(E65:O65))</f>
        <v>0</v>
      </c>
      <c r="Q64" s="58"/>
      <c r="R64" s="58"/>
    </row>
    <row r="65" spans="1:18" ht="12" hidden="1" customHeight="1">
      <c r="A65" s="654"/>
      <c r="B65" s="652"/>
      <c r="C65" s="651"/>
      <c r="D65" s="70" t="s">
        <v>5</v>
      </c>
      <c r="E65" s="308"/>
      <c r="F65" s="308"/>
      <c r="G65" s="308"/>
      <c r="H65" s="331"/>
      <c r="I65" s="309"/>
      <c r="J65" s="308"/>
      <c r="K65" s="308"/>
      <c r="L65" s="308"/>
      <c r="M65" s="308">
        <v>0</v>
      </c>
      <c r="N65" s="308">
        <v>0</v>
      </c>
      <c r="O65" s="50"/>
      <c r="P65" s="51">
        <f>IF(SUM(E64:O64)=0,0,SUMPRODUCT(E65:O65,E64:O64)/SUM(E64:O64))</f>
        <v>0</v>
      </c>
      <c r="Q65" s="58"/>
      <c r="R65" s="58"/>
    </row>
    <row r="66" spans="1:18" ht="12" customHeight="1">
      <c r="A66" s="654"/>
      <c r="B66" s="649">
        <f>+B62+1</f>
        <v>4</v>
      </c>
      <c r="C66" s="650" t="s">
        <v>119</v>
      </c>
      <c r="D66" s="69" t="s">
        <v>3</v>
      </c>
      <c r="E66" s="311">
        <v>1812</v>
      </c>
      <c r="F66" s="311">
        <v>3279</v>
      </c>
      <c r="G66" s="311">
        <v>2749.5</v>
      </c>
      <c r="H66" s="332">
        <v>3405</v>
      </c>
      <c r="I66" s="312">
        <v>2116.5</v>
      </c>
      <c r="J66" s="311">
        <v>1779</v>
      </c>
      <c r="K66" s="311">
        <v>0</v>
      </c>
      <c r="L66" s="311">
        <v>1128</v>
      </c>
      <c r="M66" s="311">
        <v>2778</v>
      </c>
      <c r="N66" s="311">
        <v>2136</v>
      </c>
      <c r="O66" s="64"/>
      <c r="P66" s="65">
        <f>IF(SUM(E67:O67)=0,0,SUMPRODUCT(E66:O66,E67:O67)/SUM(E67:O67))</f>
        <v>2347.1892292012617</v>
      </c>
      <c r="Q66" s="58"/>
      <c r="R66" s="58"/>
    </row>
    <row r="67" spans="1:18" ht="12" customHeight="1">
      <c r="A67" s="654"/>
      <c r="B67" s="652"/>
      <c r="C67" s="651"/>
      <c r="D67" s="70" t="s">
        <v>5</v>
      </c>
      <c r="E67" s="308">
        <v>828</v>
      </c>
      <c r="F67" s="308">
        <v>906</v>
      </c>
      <c r="G67" s="308">
        <v>975.77</v>
      </c>
      <c r="H67" s="331">
        <v>1303.3800000000001</v>
      </c>
      <c r="I67" s="309">
        <v>1303.3800000000001</v>
      </c>
      <c r="J67" s="308">
        <v>1303</v>
      </c>
      <c r="K67" s="308">
        <v>0</v>
      </c>
      <c r="L67" s="308">
        <v>1000</v>
      </c>
      <c r="M67" s="308">
        <v>1000</v>
      </c>
      <c r="N67" s="308">
        <v>1624</v>
      </c>
      <c r="O67" s="50"/>
      <c r="P67" s="51">
        <f>IF(SUM(E66:O66)=0,0,SUMPRODUCT(E67:O67,E66:O66)/SUM(E66:O66))</f>
        <v>1135.0376851720719</v>
      </c>
      <c r="Q67" s="58"/>
      <c r="R67" s="58"/>
    </row>
    <row r="68" spans="1:18" ht="12" customHeight="1">
      <c r="A68" s="654"/>
      <c r="B68" s="649">
        <f>+B66+1</f>
        <v>5</v>
      </c>
      <c r="C68" s="650" t="s">
        <v>129</v>
      </c>
      <c r="D68" s="69" t="s">
        <v>3</v>
      </c>
      <c r="E68" s="311">
        <v>3918</v>
      </c>
      <c r="F68" s="311">
        <v>3757.5</v>
      </c>
      <c r="G68" s="311">
        <v>3660</v>
      </c>
      <c r="H68" s="332">
        <v>3286.5</v>
      </c>
      <c r="I68" s="312">
        <v>1207.5</v>
      </c>
      <c r="J68" s="311">
        <v>2301</v>
      </c>
      <c r="K68" s="311">
        <v>2887.5</v>
      </c>
      <c r="L68" s="311">
        <v>2164.5</v>
      </c>
      <c r="M68" s="311">
        <v>2064</v>
      </c>
      <c r="N68" s="311">
        <v>907.5</v>
      </c>
      <c r="O68" s="64"/>
      <c r="P68" s="65">
        <f>IF(SUM(E69:O69)=0,0,SUMPRODUCT(E68:O68,E69:O69)/SUM(E69:O69))</f>
        <v>2793.537010575094</v>
      </c>
      <c r="Q68" s="58"/>
      <c r="R68" s="58"/>
    </row>
    <row r="69" spans="1:18" ht="12" customHeight="1">
      <c r="A69" s="654"/>
      <c r="B69" s="652"/>
      <c r="C69" s="651"/>
      <c r="D69" s="70" t="s">
        <v>5</v>
      </c>
      <c r="E69" s="308">
        <v>1513</v>
      </c>
      <c r="F69" s="308">
        <v>1821</v>
      </c>
      <c r="G69" s="308">
        <v>1893.54</v>
      </c>
      <c r="H69" s="331">
        <v>1692</v>
      </c>
      <c r="I69" s="309">
        <v>1704.88</v>
      </c>
      <c r="J69" s="308">
        <v>1692</v>
      </c>
      <c r="K69" s="308">
        <v>1046</v>
      </c>
      <c r="L69" s="308">
        <v>436</v>
      </c>
      <c r="M69" s="308">
        <v>548</v>
      </c>
      <c r="N69" s="308">
        <v>964.1</v>
      </c>
      <c r="O69" s="50"/>
      <c r="P69" s="51">
        <f>IF(SUM(E68:O68)=0,0,SUMPRODUCT(E69:O69,E68:O68)/SUM(E68:O68))</f>
        <v>1421.7110289057123</v>
      </c>
      <c r="Q69" s="58"/>
      <c r="R69" s="58"/>
    </row>
    <row r="70" spans="1:18" ht="12" hidden="1" customHeight="1">
      <c r="A70" s="654"/>
      <c r="B70" s="649">
        <f>+B68+1</f>
        <v>6</v>
      </c>
      <c r="C70" s="650" t="s">
        <v>131</v>
      </c>
      <c r="D70" s="69" t="s">
        <v>3</v>
      </c>
      <c r="E70" s="311"/>
      <c r="F70" s="311"/>
      <c r="G70" s="311"/>
      <c r="H70" s="332"/>
      <c r="I70" s="312"/>
      <c r="J70" s="311"/>
      <c r="K70" s="311"/>
      <c r="L70" s="311"/>
      <c r="M70" s="311">
        <v>0</v>
      </c>
      <c r="N70" s="311">
        <v>0</v>
      </c>
      <c r="O70" s="64"/>
      <c r="P70" s="177">
        <f>IF(SUM(E71:O71)=0,0,SUMPRODUCT(E70:O70,E71:O71)/SUM(E71:O71))</f>
        <v>0</v>
      </c>
      <c r="Q70" s="58"/>
      <c r="R70" s="58"/>
    </row>
    <row r="71" spans="1:18" ht="12" hidden="1" customHeight="1">
      <c r="A71" s="654"/>
      <c r="B71" s="652"/>
      <c r="C71" s="651"/>
      <c r="D71" s="70" t="s">
        <v>5</v>
      </c>
      <c r="E71" s="308"/>
      <c r="F71" s="308"/>
      <c r="G71" s="308"/>
      <c r="H71" s="331"/>
      <c r="I71" s="309"/>
      <c r="J71" s="308"/>
      <c r="K71" s="308"/>
      <c r="L71" s="308"/>
      <c r="M71" s="308">
        <v>0</v>
      </c>
      <c r="N71" s="308">
        <v>0</v>
      </c>
      <c r="O71" s="50"/>
      <c r="P71" s="51">
        <f>IF(SUM(E70:O70)=0,0,SUMPRODUCT(E71:O71,E70:O70)/SUM(E70:O70))</f>
        <v>0</v>
      </c>
      <c r="Q71" s="58"/>
      <c r="R71" s="58"/>
    </row>
    <row r="72" spans="1:18" ht="12" customHeight="1">
      <c r="A72" s="654"/>
      <c r="B72" s="649">
        <f>+B68+1</f>
        <v>6</v>
      </c>
      <c r="C72" s="650" t="s">
        <v>132</v>
      </c>
      <c r="D72" s="69" t="s">
        <v>3</v>
      </c>
      <c r="E72" s="311">
        <v>3564</v>
      </c>
      <c r="F72" s="311">
        <v>3444</v>
      </c>
      <c r="G72" s="311">
        <v>4272</v>
      </c>
      <c r="H72" s="312">
        <v>4044</v>
      </c>
      <c r="I72" s="312">
        <v>2731.5</v>
      </c>
      <c r="J72" s="311">
        <v>3900</v>
      </c>
      <c r="K72" s="311">
        <v>3780</v>
      </c>
      <c r="L72" s="311">
        <v>2676</v>
      </c>
      <c r="M72" s="311">
        <v>2928</v>
      </c>
      <c r="N72" s="311">
        <v>1372.5</v>
      </c>
      <c r="O72" s="64"/>
      <c r="P72" s="65">
        <f>IF(SUM(E73:O73)=0,0,SUMPRODUCT(E72:O72,E73:O73)/SUM(E73:O73))</f>
        <v>3319.7937969841842</v>
      </c>
      <c r="Q72" s="58"/>
      <c r="R72" s="58"/>
    </row>
    <row r="73" spans="1:18" ht="12" customHeight="1">
      <c r="A73" s="654"/>
      <c r="B73" s="652"/>
      <c r="C73" s="651"/>
      <c r="D73" s="70" t="s">
        <v>5</v>
      </c>
      <c r="E73" s="308">
        <v>956</v>
      </c>
      <c r="F73" s="308">
        <v>2360</v>
      </c>
      <c r="G73" s="308">
        <v>2390.77</v>
      </c>
      <c r="H73" s="308">
        <v>2408.16</v>
      </c>
      <c r="I73" s="308">
        <v>2408.16</v>
      </c>
      <c r="J73" s="308">
        <v>2408</v>
      </c>
      <c r="K73" s="308">
        <v>1870</v>
      </c>
      <c r="L73" s="308">
        <v>1441</v>
      </c>
      <c r="M73" s="308">
        <v>1474</v>
      </c>
      <c r="N73" s="308">
        <v>1994</v>
      </c>
      <c r="O73" s="50"/>
      <c r="P73" s="51">
        <f>IF(SUM(E72:O72)=0,0,SUMPRODUCT(E73:O73,E72:O72)/SUM(E72:O72))</f>
        <v>2000.2884115920763</v>
      </c>
      <c r="Q73" s="58"/>
      <c r="R73" s="58"/>
    </row>
    <row r="74" spans="1:18" ht="12" hidden="1" customHeight="1">
      <c r="A74" s="654"/>
      <c r="B74" s="649">
        <f>+B72+1</f>
        <v>7</v>
      </c>
      <c r="C74" s="650" t="s">
        <v>172</v>
      </c>
      <c r="D74" s="69" t="s">
        <v>3</v>
      </c>
      <c r="E74" s="311"/>
      <c r="F74" s="311"/>
      <c r="G74" s="311"/>
      <c r="H74" s="332"/>
      <c r="I74" s="312"/>
      <c r="J74" s="311"/>
      <c r="K74" s="311"/>
      <c r="L74" s="311"/>
      <c r="M74" s="311"/>
      <c r="N74" s="311"/>
      <c r="O74" s="64"/>
      <c r="P74" s="177">
        <f>IF(SUM(E75:O75)=0,0,SUMPRODUCT(E74:O74,E75:O75)/SUM(E75:O75))</f>
        <v>0</v>
      </c>
      <c r="Q74" s="58"/>
      <c r="R74" s="58"/>
    </row>
    <row r="75" spans="1:18" ht="12" hidden="1" customHeight="1">
      <c r="A75" s="654"/>
      <c r="B75" s="652"/>
      <c r="C75" s="651"/>
      <c r="D75" s="70" t="s">
        <v>5</v>
      </c>
      <c r="E75" s="308"/>
      <c r="F75" s="308"/>
      <c r="G75" s="308"/>
      <c r="H75" s="331"/>
      <c r="I75" s="309"/>
      <c r="J75" s="308"/>
      <c r="K75" s="308"/>
      <c r="L75" s="308"/>
      <c r="M75" s="308"/>
      <c r="N75" s="308"/>
      <c r="O75" s="50"/>
      <c r="P75" s="51">
        <f>IF(SUM(E74:O74)=0,0,SUMPRODUCT(E75:O75,E74:O74)/SUM(E74:O74))</f>
        <v>0</v>
      </c>
      <c r="Q75" s="58"/>
      <c r="R75" s="58"/>
    </row>
    <row r="76" spans="1:18" ht="12" hidden="1" customHeight="1">
      <c r="A76" s="654"/>
      <c r="B76" s="649">
        <f>+B74+1</f>
        <v>8</v>
      </c>
      <c r="C76" s="650" t="s">
        <v>174</v>
      </c>
      <c r="D76" s="69" t="s">
        <v>3</v>
      </c>
      <c r="E76" s="311"/>
      <c r="F76" s="311"/>
      <c r="G76" s="311"/>
      <c r="H76" s="312"/>
      <c r="I76" s="312"/>
      <c r="J76" s="311"/>
      <c r="K76" s="311"/>
      <c r="L76" s="311"/>
      <c r="M76" s="311"/>
      <c r="N76" s="311"/>
      <c r="O76" s="64"/>
      <c r="P76" s="65">
        <f>IF(SUM(E77:O77)=0,0,SUMPRODUCT(E76:O76,E77:O77)/SUM(E77:O77))</f>
        <v>0</v>
      </c>
      <c r="Q76" s="58"/>
      <c r="R76" s="58"/>
    </row>
    <row r="77" spans="1:18" ht="12" hidden="1" customHeight="1">
      <c r="A77" s="654"/>
      <c r="B77" s="652"/>
      <c r="C77" s="651"/>
      <c r="D77" s="70" t="s">
        <v>5</v>
      </c>
      <c r="E77" s="338"/>
      <c r="F77" s="308"/>
      <c r="G77" s="308"/>
      <c r="H77" s="308"/>
      <c r="I77" s="308"/>
      <c r="J77" s="308"/>
      <c r="K77" s="308"/>
      <c r="L77" s="338"/>
      <c r="M77" s="308"/>
      <c r="N77" s="308"/>
      <c r="O77" s="50"/>
      <c r="P77" s="51">
        <f>IF(SUM(E76:O76)=0,0,SUMPRODUCT(E77:O77,E76:O76)/SUM(E76:O76))</f>
        <v>0</v>
      </c>
      <c r="Q77" s="58"/>
      <c r="R77" s="58"/>
    </row>
    <row r="78" spans="1:18" ht="12" hidden="1" customHeight="1">
      <c r="A78" s="654"/>
      <c r="B78" s="649">
        <f>+B76+1</f>
        <v>9</v>
      </c>
      <c r="C78" s="650" t="s">
        <v>201</v>
      </c>
      <c r="D78" s="69" t="s">
        <v>3</v>
      </c>
      <c r="E78" s="310"/>
      <c r="F78" s="311"/>
      <c r="G78" s="312"/>
      <c r="H78" s="312"/>
      <c r="I78" s="312"/>
      <c r="J78" s="311"/>
      <c r="K78" s="311"/>
      <c r="L78" s="311"/>
      <c r="M78" s="311"/>
      <c r="N78" s="312"/>
      <c r="O78" s="64"/>
      <c r="P78" s="177">
        <f>IF(SUM(E79:O79)=0,0,SUMPRODUCT(E78:O78,E79:O79)/SUM(E79:O79))</f>
        <v>0</v>
      </c>
      <c r="Q78" s="58"/>
      <c r="R78" s="58"/>
    </row>
    <row r="79" spans="1:18" ht="12" hidden="1" customHeight="1">
      <c r="A79" s="654"/>
      <c r="B79" s="652"/>
      <c r="C79" s="651"/>
      <c r="D79" s="70" t="s">
        <v>5</v>
      </c>
      <c r="E79" s="307"/>
      <c r="F79" s="308"/>
      <c r="G79" s="308"/>
      <c r="H79" s="308"/>
      <c r="I79" s="308"/>
      <c r="J79" s="308"/>
      <c r="K79" s="308"/>
      <c r="L79" s="308"/>
      <c r="M79" s="308"/>
      <c r="N79" s="308"/>
      <c r="O79" s="50"/>
      <c r="P79" s="51">
        <f>IF(SUM(E78:O78)=0,0,SUMPRODUCT(E79:O79,E78:O78)/SUM(E78:O78))</f>
        <v>0</v>
      </c>
      <c r="Q79" s="58"/>
      <c r="R79" s="58"/>
    </row>
    <row r="80" spans="1:18" ht="12" customHeight="1">
      <c r="A80" s="654"/>
      <c r="B80" s="649">
        <f>+B72+1</f>
        <v>7</v>
      </c>
      <c r="C80" s="650" t="s">
        <v>145</v>
      </c>
      <c r="D80" s="69" t="s">
        <v>3</v>
      </c>
      <c r="E80" s="310">
        <v>2394</v>
      </c>
      <c r="F80" s="311">
        <v>3138</v>
      </c>
      <c r="G80" s="312">
        <v>3043.5</v>
      </c>
      <c r="H80" s="312">
        <v>2965.5</v>
      </c>
      <c r="I80" s="312">
        <v>2587.5</v>
      </c>
      <c r="J80" s="311">
        <v>3235.5</v>
      </c>
      <c r="K80" s="311">
        <v>3202.5</v>
      </c>
      <c r="L80" s="311">
        <v>1762.5</v>
      </c>
      <c r="M80" s="311">
        <v>1707</v>
      </c>
      <c r="N80" s="312">
        <v>999</v>
      </c>
      <c r="O80" s="64"/>
      <c r="P80" s="177">
        <f>IF(SUM(E81:O81)=0,0,SUMPRODUCT(E80:O80,E81:O81)/SUM(E81:O81))</f>
        <v>2497.5309467169909</v>
      </c>
      <c r="Q80" s="58"/>
      <c r="R80" s="58"/>
    </row>
    <row r="81" spans="1:18" ht="12" customHeight="1">
      <c r="A81" s="654"/>
      <c r="B81" s="652"/>
      <c r="C81" s="651"/>
      <c r="D81" s="70" t="s">
        <v>5</v>
      </c>
      <c r="E81" s="307">
        <v>1493</v>
      </c>
      <c r="F81" s="308">
        <v>1489</v>
      </c>
      <c r="G81" s="308">
        <v>1608.32</v>
      </c>
      <c r="H81" s="308">
        <v>1573.18</v>
      </c>
      <c r="I81" s="308">
        <v>1573.18</v>
      </c>
      <c r="J81" s="309">
        <v>1573</v>
      </c>
      <c r="K81" s="309">
        <v>1624</v>
      </c>
      <c r="L81" s="308">
        <v>1692</v>
      </c>
      <c r="M81" s="308">
        <v>1658</v>
      </c>
      <c r="N81" s="308">
        <v>1539</v>
      </c>
      <c r="O81" s="50"/>
      <c r="P81" s="51">
        <f>IF(SUM(E80:O80)=0,0,SUMPRODUCT(E81:O81,E80:O80)/SUM(E80:O80))</f>
        <v>1578.4954248052727</v>
      </c>
      <c r="Q81" s="58"/>
      <c r="R81" s="58"/>
    </row>
    <row r="82" spans="1:18" ht="12" customHeight="1">
      <c r="A82" s="654"/>
      <c r="B82" s="649">
        <f>+B80+1</f>
        <v>8</v>
      </c>
      <c r="C82" s="650" t="s">
        <v>148</v>
      </c>
      <c r="D82" s="69" t="s">
        <v>3</v>
      </c>
      <c r="E82" s="310">
        <v>2518.5</v>
      </c>
      <c r="F82" s="311">
        <v>2724</v>
      </c>
      <c r="G82" s="312">
        <v>2413.5</v>
      </c>
      <c r="H82" s="312">
        <v>3214.5</v>
      </c>
      <c r="I82" s="312">
        <v>2743.5</v>
      </c>
      <c r="J82" s="311">
        <v>2617.5</v>
      </c>
      <c r="K82" s="311">
        <v>2293.5</v>
      </c>
      <c r="L82" s="311">
        <v>1338</v>
      </c>
      <c r="M82" s="311">
        <v>2074.5</v>
      </c>
      <c r="N82" s="312">
        <v>1653</v>
      </c>
      <c r="O82" s="64"/>
      <c r="P82" s="177">
        <f>IF(SUM(E83:O83)=0,0,SUMPRODUCT(E82:O82,E83:O83)/SUM(E83:O83))</f>
        <v>2383.0670828539769</v>
      </c>
      <c r="Q82" s="58"/>
      <c r="R82" s="58"/>
    </row>
    <row r="83" spans="1:18" ht="12" customHeight="1">
      <c r="A83" s="654"/>
      <c r="B83" s="652"/>
      <c r="C83" s="651"/>
      <c r="D83" s="70" t="s">
        <v>5</v>
      </c>
      <c r="E83" s="307">
        <v>1493</v>
      </c>
      <c r="F83" s="308">
        <v>736</v>
      </c>
      <c r="G83" s="308">
        <v>792.02</v>
      </c>
      <c r="H83" s="308">
        <v>804.98</v>
      </c>
      <c r="I83" s="308">
        <v>804.98</v>
      </c>
      <c r="J83" s="309">
        <v>804</v>
      </c>
      <c r="K83" s="309">
        <v>775</v>
      </c>
      <c r="L83" s="308">
        <v>650</v>
      </c>
      <c r="M83" s="308">
        <v>763</v>
      </c>
      <c r="N83" s="308">
        <v>878</v>
      </c>
      <c r="O83" s="50"/>
      <c r="P83" s="51">
        <f>IF(SUM(E82:O82)=0,0,SUMPRODUCT(E83:O83,E82:O82)/SUM(E82:O82))</f>
        <v>858.75270172315129</v>
      </c>
      <c r="Q83" s="58"/>
      <c r="R83" s="58"/>
    </row>
    <row r="84" spans="1:18" ht="12" hidden="1" customHeight="1">
      <c r="A84" s="654"/>
      <c r="B84" s="649">
        <f>+B82+1</f>
        <v>9</v>
      </c>
      <c r="C84" s="650" t="s">
        <v>207</v>
      </c>
      <c r="D84" s="69" t="s">
        <v>3</v>
      </c>
      <c r="E84" s="310"/>
      <c r="F84" s="311"/>
      <c r="G84" s="312"/>
      <c r="H84" s="312"/>
      <c r="I84" s="312"/>
      <c r="J84" s="311"/>
      <c r="K84" s="311"/>
      <c r="L84" s="311"/>
      <c r="M84" s="311"/>
      <c r="N84" s="312"/>
      <c r="O84" s="64"/>
      <c r="P84" s="65">
        <f>IF(SUM(E85:O85)=0,0,SUMPRODUCT(E84:O84,E85:O85)/SUM(E85:O85))</f>
        <v>0</v>
      </c>
      <c r="Q84" s="58"/>
      <c r="R84" s="58"/>
    </row>
    <row r="85" spans="1:18" ht="12" hidden="1" customHeight="1">
      <c r="A85" s="654"/>
      <c r="B85" s="652"/>
      <c r="C85" s="651"/>
      <c r="D85" s="70" t="s">
        <v>5</v>
      </c>
      <c r="E85" s="307"/>
      <c r="F85" s="308"/>
      <c r="G85" s="308"/>
      <c r="H85" s="309"/>
      <c r="I85" s="309"/>
      <c r="J85" s="309"/>
      <c r="K85" s="309"/>
      <c r="L85" s="308"/>
      <c r="M85" s="308"/>
      <c r="N85" s="308"/>
      <c r="O85" s="50"/>
      <c r="P85" s="51">
        <f>IF(SUM(E84:O84)=0,0,SUMPRODUCT(E85:O85,E84:O84)/SUM(E84:O84))</f>
        <v>0</v>
      </c>
      <c r="Q85" s="58"/>
      <c r="R85" s="58"/>
    </row>
    <row r="86" spans="1:18" ht="12" customHeight="1">
      <c r="A86" s="654"/>
      <c r="B86" s="649">
        <f>+B82+1</f>
        <v>9</v>
      </c>
      <c r="C86" s="650" t="s">
        <v>159</v>
      </c>
      <c r="D86" s="69" t="s">
        <v>3</v>
      </c>
      <c r="E86" s="310">
        <v>0</v>
      </c>
      <c r="F86" s="311">
        <v>0</v>
      </c>
      <c r="G86" s="312">
        <v>0</v>
      </c>
      <c r="H86" s="312">
        <v>1954.5</v>
      </c>
      <c r="I86" s="312">
        <v>3298.5</v>
      </c>
      <c r="J86" s="311">
        <v>3943.5</v>
      </c>
      <c r="K86" s="311">
        <v>3132</v>
      </c>
      <c r="L86" s="311">
        <v>2310</v>
      </c>
      <c r="M86" s="311">
        <v>2659.5</v>
      </c>
      <c r="N86" s="312">
        <v>2311.5</v>
      </c>
      <c r="O86" s="64"/>
      <c r="P86" s="65">
        <f>IF(SUM(E87:O87)=0,0,SUMPRODUCT(E86:O86,E87:O87)/SUM(E87:O87))</f>
        <v>2639.4796435272046</v>
      </c>
      <c r="Q86" s="58"/>
      <c r="R86" s="58"/>
    </row>
    <row r="87" spans="1:18" ht="12" customHeight="1">
      <c r="A87" s="654"/>
      <c r="B87" s="652"/>
      <c r="C87" s="651"/>
      <c r="D87" s="70" t="s">
        <v>5</v>
      </c>
      <c r="E87" s="307">
        <v>0</v>
      </c>
      <c r="F87" s="308">
        <v>0</v>
      </c>
      <c r="G87" s="309">
        <v>0</v>
      </c>
      <c r="H87" s="309">
        <v>2408</v>
      </c>
      <c r="I87" s="309">
        <v>509</v>
      </c>
      <c r="J87" s="308">
        <v>1315</v>
      </c>
      <c r="K87" s="308">
        <v>1315</v>
      </c>
      <c r="L87" s="308">
        <v>1617</v>
      </c>
      <c r="M87" s="308">
        <v>1813</v>
      </c>
      <c r="N87" s="309">
        <v>1683</v>
      </c>
      <c r="O87" s="50"/>
      <c r="P87" s="51">
        <f>IF(SUM(E86:O86)=0,0,SUMPRODUCT(E87:O87,E86:O86)/SUM(E86:O86))</f>
        <v>1434.8582574772431</v>
      </c>
      <c r="Q87" s="58"/>
      <c r="R87" s="58"/>
    </row>
    <row r="88" spans="1:18" ht="12" customHeight="1">
      <c r="A88" s="654"/>
      <c r="B88" s="652">
        <f>+B86+1</f>
        <v>10</v>
      </c>
      <c r="C88" s="650" t="s">
        <v>160</v>
      </c>
      <c r="D88" s="69" t="s">
        <v>3</v>
      </c>
      <c r="E88" s="310">
        <v>2709</v>
      </c>
      <c r="F88" s="311">
        <v>2625</v>
      </c>
      <c r="G88" s="312">
        <v>2898</v>
      </c>
      <c r="H88" s="312">
        <v>3450</v>
      </c>
      <c r="I88" s="312">
        <v>2997</v>
      </c>
      <c r="J88" s="311">
        <v>3009</v>
      </c>
      <c r="K88" s="311">
        <v>2985</v>
      </c>
      <c r="L88" s="311">
        <v>2136</v>
      </c>
      <c r="M88" s="311">
        <v>2094</v>
      </c>
      <c r="N88" s="312">
        <v>1548</v>
      </c>
      <c r="O88" s="64"/>
      <c r="P88" s="65">
        <f>IF(SUM(E89:O89)=0,0,SUMPRODUCT(E88:O88,E89:O89)/SUM(E89:O89))</f>
        <v>2645.1328042452278</v>
      </c>
      <c r="Q88" s="58"/>
      <c r="R88" s="58"/>
    </row>
    <row r="89" spans="1:18" ht="12" customHeight="1">
      <c r="A89" s="654"/>
      <c r="B89" s="655"/>
      <c r="C89" s="651"/>
      <c r="D89" s="70" t="s">
        <v>5</v>
      </c>
      <c r="E89" s="307">
        <v>977</v>
      </c>
      <c r="F89" s="308">
        <v>827</v>
      </c>
      <c r="G89" s="309">
        <v>517.15</v>
      </c>
      <c r="H89" s="309">
        <v>906.65</v>
      </c>
      <c r="I89" s="309">
        <v>906</v>
      </c>
      <c r="J89" s="308">
        <v>906</v>
      </c>
      <c r="K89" s="308">
        <v>883</v>
      </c>
      <c r="L89" s="308">
        <v>953</v>
      </c>
      <c r="M89" s="308">
        <v>791</v>
      </c>
      <c r="N89" s="309">
        <v>851</v>
      </c>
      <c r="O89" s="50"/>
      <c r="P89" s="51">
        <f>IF(SUM(E88:O88)=0,0,SUMPRODUCT(E89:O89,E88:O88)/SUM(E88:O88))</f>
        <v>851.7905636837927</v>
      </c>
      <c r="Q89" s="58"/>
      <c r="R89" s="58"/>
    </row>
    <row r="90" spans="1:18" ht="12" hidden="1" customHeight="1">
      <c r="A90" s="654"/>
      <c r="B90" s="652">
        <f>+B88+1</f>
        <v>11</v>
      </c>
      <c r="C90" s="650" t="s">
        <v>211</v>
      </c>
      <c r="D90" s="69" t="s">
        <v>3</v>
      </c>
      <c r="E90" s="310"/>
      <c r="F90" s="311"/>
      <c r="G90" s="312"/>
      <c r="H90" s="312"/>
      <c r="I90" s="312"/>
      <c r="J90" s="311"/>
      <c r="K90" s="311"/>
      <c r="L90" s="311"/>
      <c r="M90" s="311"/>
      <c r="N90" s="312"/>
      <c r="O90" s="64"/>
      <c r="P90" s="65">
        <f>IF(SUM(E91:O91)=0,0,SUMPRODUCT(E90:O90,E91:O91)/SUM(E91:O91))</f>
        <v>0</v>
      </c>
      <c r="Q90" s="58"/>
      <c r="R90" s="58"/>
    </row>
    <row r="91" spans="1:18" ht="12" hidden="1" customHeight="1">
      <c r="A91" s="654"/>
      <c r="B91" s="655"/>
      <c r="C91" s="651"/>
      <c r="D91" s="70" t="s">
        <v>5</v>
      </c>
      <c r="E91" s="307"/>
      <c r="F91" s="308"/>
      <c r="G91" s="309"/>
      <c r="H91" s="309"/>
      <c r="I91" s="309"/>
      <c r="J91" s="308"/>
      <c r="K91" s="308"/>
      <c r="L91" s="308"/>
      <c r="M91" s="308"/>
      <c r="N91" s="309"/>
      <c r="O91" s="50"/>
      <c r="P91" s="51">
        <f>IF(SUM(E90:O90)=0,0,SUMPRODUCT(E91:O91,E90:O90)/SUM(E90:O90))</f>
        <v>0</v>
      </c>
      <c r="Q91" s="58"/>
      <c r="R91" s="58"/>
    </row>
    <row r="92" spans="1:18" ht="12" hidden="1" customHeight="1">
      <c r="A92" s="654"/>
      <c r="B92" s="652">
        <f>+B90+1</f>
        <v>12</v>
      </c>
      <c r="C92" s="650" t="s">
        <v>225</v>
      </c>
      <c r="D92" s="69" t="s">
        <v>3</v>
      </c>
      <c r="E92" s="310"/>
      <c r="F92" s="311"/>
      <c r="G92" s="312"/>
      <c r="H92" s="312"/>
      <c r="I92" s="312"/>
      <c r="J92" s="311"/>
      <c r="K92" s="311"/>
      <c r="L92" s="311"/>
      <c r="M92" s="311"/>
      <c r="N92" s="312"/>
      <c r="O92" s="64"/>
      <c r="P92" s="65">
        <f>IF(SUM(E93:O93)=0,0,SUMPRODUCT(E92:O92,E93:O93)/SUM(E93:O93))</f>
        <v>0</v>
      </c>
      <c r="Q92" s="58"/>
      <c r="R92" s="58"/>
    </row>
    <row r="93" spans="1:18" ht="12" hidden="1" customHeight="1">
      <c r="A93" s="654"/>
      <c r="B93" s="655"/>
      <c r="C93" s="651"/>
      <c r="D93" s="70" t="s">
        <v>5</v>
      </c>
      <c r="E93" s="307"/>
      <c r="F93" s="308"/>
      <c r="G93" s="309"/>
      <c r="H93" s="309"/>
      <c r="I93" s="309"/>
      <c r="J93" s="308"/>
      <c r="K93" s="308"/>
      <c r="L93" s="308"/>
      <c r="M93" s="308"/>
      <c r="N93" s="309"/>
      <c r="O93" s="50"/>
      <c r="P93" s="51">
        <f>IF(SUM(E92:O92)=0,0,SUMPRODUCT(E93:O93,E92:O92)/SUM(E92:O92))</f>
        <v>0</v>
      </c>
      <c r="Q93" s="58"/>
      <c r="R93" s="58"/>
    </row>
    <row r="94" spans="1:18" ht="12" customHeight="1">
      <c r="A94" s="654"/>
      <c r="B94" s="652">
        <f>+B88+1</f>
        <v>11</v>
      </c>
      <c r="C94" s="650" t="s">
        <v>175</v>
      </c>
      <c r="D94" s="69" t="s">
        <v>3</v>
      </c>
      <c r="E94" s="310">
        <v>3940.5</v>
      </c>
      <c r="F94" s="311">
        <v>3136.5</v>
      </c>
      <c r="G94" s="312">
        <v>2893.5</v>
      </c>
      <c r="H94" s="312">
        <v>2244</v>
      </c>
      <c r="I94" s="312">
        <v>1750.5</v>
      </c>
      <c r="J94" s="311">
        <v>4099.5</v>
      </c>
      <c r="K94" s="311">
        <v>2838</v>
      </c>
      <c r="L94" s="311">
        <v>2019</v>
      </c>
      <c r="M94" s="311">
        <v>1365</v>
      </c>
      <c r="N94" s="312">
        <v>1527</v>
      </c>
      <c r="O94" s="64"/>
      <c r="P94" s="65">
        <f>IF(SUM(E95:O95)=0,0,SUMPRODUCT(E94:O94,E95:O95)/SUM(E95:O95))</f>
        <v>2910.0145753141464</v>
      </c>
      <c r="Q94" s="58"/>
      <c r="R94" s="58"/>
    </row>
    <row r="95" spans="1:18" ht="12" customHeight="1">
      <c r="A95" s="654"/>
      <c r="B95" s="655"/>
      <c r="C95" s="651"/>
      <c r="D95" s="70" t="s">
        <v>5</v>
      </c>
      <c r="E95" s="307">
        <v>2072</v>
      </c>
      <c r="F95" s="308">
        <v>884</v>
      </c>
      <c r="G95" s="309">
        <v>981.22</v>
      </c>
      <c r="H95" s="309">
        <v>510</v>
      </c>
      <c r="I95" s="309">
        <v>510</v>
      </c>
      <c r="J95" s="308">
        <v>509</v>
      </c>
      <c r="K95" s="308">
        <v>733</v>
      </c>
      <c r="L95" s="308">
        <v>642</v>
      </c>
      <c r="M95" s="308">
        <v>450</v>
      </c>
      <c r="N95" s="309">
        <v>487</v>
      </c>
      <c r="O95" s="50"/>
      <c r="P95" s="51">
        <f>IF(SUM(E94:O94)=0,0,SUMPRODUCT(E95:O95,E94:O94)/SUM(E94:O94))</f>
        <v>876.85643442384799</v>
      </c>
      <c r="Q95" s="58"/>
      <c r="R95" s="58"/>
    </row>
    <row r="96" spans="1:18" ht="12" customHeight="1">
      <c r="A96" s="419"/>
      <c r="B96" s="652">
        <f>+B94+1</f>
        <v>12</v>
      </c>
      <c r="C96" s="650" t="s">
        <v>187</v>
      </c>
      <c r="D96" s="69" t="s">
        <v>3</v>
      </c>
      <c r="E96" s="310">
        <v>3075</v>
      </c>
      <c r="F96" s="311">
        <v>4320</v>
      </c>
      <c r="G96" s="312">
        <v>4252.5</v>
      </c>
      <c r="H96" s="312">
        <v>3912</v>
      </c>
      <c r="I96" s="312">
        <v>3402</v>
      </c>
      <c r="J96" s="311">
        <v>4032</v>
      </c>
      <c r="K96" s="311">
        <v>3505.5</v>
      </c>
      <c r="L96" s="311">
        <v>2289</v>
      </c>
      <c r="M96" s="311">
        <v>2091</v>
      </c>
      <c r="N96" s="312">
        <v>1396.5</v>
      </c>
      <c r="O96" s="64"/>
      <c r="P96" s="65">
        <f>IF(SUM(E97:O97)=0,0,SUMPRODUCT(E96:O96,E97:O97)/SUM(E97:O97))</f>
        <v>3518.5469670926709</v>
      </c>
      <c r="Q96" s="58"/>
      <c r="R96" s="58"/>
    </row>
    <row r="97" spans="1:29" ht="12" customHeight="1">
      <c r="A97" s="419"/>
      <c r="B97" s="655"/>
      <c r="C97" s="651"/>
      <c r="D97" s="70" t="s">
        <v>5</v>
      </c>
      <c r="E97" s="307">
        <v>1918</v>
      </c>
      <c r="F97" s="308">
        <v>1921</v>
      </c>
      <c r="G97" s="309">
        <v>2026.55</v>
      </c>
      <c r="H97" s="309">
        <v>2450.44</v>
      </c>
      <c r="I97" s="309">
        <v>2450.44</v>
      </c>
      <c r="J97" s="308">
        <v>2450</v>
      </c>
      <c r="K97" s="308">
        <v>784</v>
      </c>
      <c r="L97" s="308">
        <v>891</v>
      </c>
      <c r="M97" s="308">
        <v>886</v>
      </c>
      <c r="N97" s="309">
        <v>821</v>
      </c>
      <c r="O97" s="50"/>
      <c r="P97" s="51">
        <f>IF(SUM(E96:O96)=0,0,SUMPRODUCT(E97:O97,E96:O96)/SUM(E96:O96))</f>
        <v>1809.4949895431521</v>
      </c>
      <c r="Q97" s="58"/>
      <c r="R97" s="58"/>
    </row>
    <row r="98" spans="1:29" ht="12" customHeight="1">
      <c r="A98" s="419"/>
      <c r="B98" s="652">
        <f>+B96+1</f>
        <v>13</v>
      </c>
      <c r="C98" s="650" t="s">
        <v>246</v>
      </c>
      <c r="D98" s="69" t="s">
        <v>3</v>
      </c>
      <c r="E98" s="310"/>
      <c r="F98" s="311">
        <v>241.5</v>
      </c>
      <c r="G98" s="312"/>
      <c r="H98" s="312"/>
      <c r="I98" s="312"/>
      <c r="J98" s="311"/>
      <c r="K98" s="311"/>
      <c r="L98" s="311"/>
      <c r="M98" s="311"/>
      <c r="N98" s="312"/>
      <c r="O98" s="64"/>
      <c r="P98" s="65">
        <f>IF(SUM(E99:O99)=0,0,SUMPRODUCT(E98:O98,E99:O99)/SUM(E99:O99))</f>
        <v>241.5</v>
      </c>
      <c r="Q98" s="58"/>
      <c r="R98" s="58"/>
    </row>
    <row r="99" spans="1:29" ht="12" customHeight="1">
      <c r="A99" s="419"/>
      <c r="B99" s="655"/>
      <c r="C99" s="651"/>
      <c r="D99" s="70" t="s">
        <v>5</v>
      </c>
      <c r="E99" s="307"/>
      <c r="F99" s="308">
        <v>2700</v>
      </c>
      <c r="G99" s="309"/>
      <c r="H99" s="309"/>
      <c r="I99" s="309"/>
      <c r="J99" s="308"/>
      <c r="K99" s="308"/>
      <c r="L99" s="308"/>
      <c r="M99" s="308"/>
      <c r="N99" s="309"/>
      <c r="O99" s="50"/>
      <c r="P99" s="51">
        <f>IF(SUM(E98:O98)=0,0,SUMPRODUCT(E99:O99,E98:O98)/SUM(E98:O98))</f>
        <v>2700</v>
      </c>
      <c r="Q99" s="58"/>
      <c r="R99" s="58"/>
    </row>
    <row r="100" spans="1:29" ht="12" hidden="1" customHeight="1">
      <c r="A100" s="419"/>
      <c r="B100" s="652">
        <f>+B98+1</f>
        <v>14</v>
      </c>
      <c r="C100" s="650" t="s">
        <v>247</v>
      </c>
      <c r="D100" s="69" t="s">
        <v>3</v>
      </c>
      <c r="E100" s="310"/>
      <c r="F100" s="311"/>
      <c r="G100" s="312"/>
      <c r="H100" s="312"/>
      <c r="I100" s="312"/>
      <c r="J100" s="311"/>
      <c r="K100" s="311"/>
      <c r="L100" s="311"/>
      <c r="M100" s="311"/>
      <c r="N100" s="312"/>
      <c r="O100" s="64"/>
      <c r="P100" s="65">
        <f>IF(SUM(E101:O101)=0,0,SUMPRODUCT(E100:O100,E101:O101)/SUM(E101:O101))</f>
        <v>0</v>
      </c>
      <c r="Q100" s="58"/>
      <c r="R100" s="58"/>
    </row>
    <row r="101" spans="1:29" ht="12" hidden="1" customHeight="1">
      <c r="A101" s="419"/>
      <c r="B101" s="655"/>
      <c r="C101" s="651"/>
      <c r="D101" s="70" t="s">
        <v>5</v>
      </c>
      <c r="E101" s="307"/>
      <c r="F101" s="308"/>
      <c r="G101" s="309"/>
      <c r="H101" s="309"/>
      <c r="I101" s="309"/>
      <c r="J101" s="308"/>
      <c r="K101" s="308"/>
      <c r="L101" s="308"/>
      <c r="M101" s="308"/>
      <c r="N101" s="309"/>
      <c r="O101" s="50"/>
      <c r="P101" s="51">
        <f>IF(SUM(E100:O100)=0,0,SUMPRODUCT(E101:O101,E100:O100)/SUM(E100:O100))</f>
        <v>0</v>
      </c>
      <c r="Q101" s="58"/>
      <c r="R101" s="58"/>
    </row>
    <row r="102" spans="1:29" ht="12" customHeight="1">
      <c r="A102" s="395"/>
      <c r="B102" s="652">
        <f>+B98+1</f>
        <v>14</v>
      </c>
      <c r="C102" s="650" t="s">
        <v>216</v>
      </c>
      <c r="D102" s="69" t="s">
        <v>3</v>
      </c>
      <c r="E102" s="310">
        <v>1932</v>
      </c>
      <c r="F102" s="311"/>
      <c r="G102" s="312"/>
      <c r="H102" s="312"/>
      <c r="I102" s="312"/>
      <c r="J102" s="311"/>
      <c r="K102" s="311"/>
      <c r="L102" s="311"/>
      <c r="M102" s="311"/>
      <c r="N102" s="312"/>
      <c r="O102" s="64"/>
      <c r="P102" s="65">
        <f>IF(SUM(E103:O103)=0,0,SUMPRODUCT(E102:O102,E103:O103)/SUM(E103:O103))</f>
        <v>1932</v>
      </c>
      <c r="Q102" s="58"/>
      <c r="R102" s="58"/>
    </row>
    <row r="103" spans="1:29" ht="12" customHeight="1">
      <c r="A103" s="397"/>
      <c r="B103" s="655"/>
      <c r="C103" s="661"/>
      <c r="D103" s="70" t="s">
        <v>5</v>
      </c>
      <c r="E103" s="307">
        <v>292</v>
      </c>
      <c r="F103" s="308"/>
      <c r="G103" s="309"/>
      <c r="H103" s="309"/>
      <c r="I103" s="309"/>
      <c r="J103" s="308"/>
      <c r="K103" s="308"/>
      <c r="L103" s="308"/>
      <c r="M103" s="308"/>
      <c r="N103" s="309"/>
      <c r="O103" s="50"/>
      <c r="P103" s="51">
        <f>IF(SUM(E102:O102)=0,0,SUMPRODUCT(E103:O103,E102:O102)/SUM(E102:O102))</f>
        <v>292</v>
      </c>
      <c r="Q103" s="58"/>
      <c r="R103" s="58"/>
    </row>
    <row r="104" spans="1:29" ht="12" customHeight="1">
      <c r="A104" s="564" t="s">
        <v>6</v>
      </c>
      <c r="B104" s="565"/>
      <c r="C104" s="566"/>
      <c r="D104" s="118" t="s">
        <v>3</v>
      </c>
      <c r="E104" s="81">
        <f>E56+E58+E60+E62+E64+E66+E68+E70+E72+E74+E76+E78+E82+E84+E86+E88+E92+E90+E94+E80+E102+E96+E98+E100</f>
        <v>34435.5</v>
      </c>
      <c r="F104" s="81">
        <f t="shared" ref="F104:N104" si="4">F56+F58+F60+F62+F64+F66+F68+F70+F72+F74+F76+F78+F82+F84+F86+F88+F92+F90+F94+F80+F102+F96+F98+F100</f>
        <v>36013.5</v>
      </c>
      <c r="G104" s="81">
        <f t="shared" si="4"/>
        <v>34848</v>
      </c>
      <c r="H104" s="81">
        <f t="shared" si="4"/>
        <v>36495</v>
      </c>
      <c r="I104" s="81">
        <f t="shared" si="4"/>
        <v>30162</v>
      </c>
      <c r="J104" s="81">
        <f t="shared" si="4"/>
        <v>38914.5</v>
      </c>
      <c r="K104" s="81">
        <f t="shared" si="4"/>
        <v>34161</v>
      </c>
      <c r="L104" s="81">
        <f t="shared" si="4"/>
        <v>24079.5</v>
      </c>
      <c r="M104" s="81">
        <f t="shared" si="4"/>
        <v>25344</v>
      </c>
      <c r="N104" s="81">
        <f t="shared" si="4"/>
        <v>18999</v>
      </c>
      <c r="O104" s="83"/>
      <c r="P104" s="84">
        <f>IF(SUM(E105:O105)=0,0,SUMPRODUCT(E104:O104,E105:O105)/SUM(E105:O105))</f>
        <v>31839.268293670262</v>
      </c>
      <c r="Q104" s="58"/>
      <c r="R104" s="58"/>
    </row>
    <row r="105" spans="1:29" ht="12" customHeight="1">
      <c r="A105" s="567" t="s">
        <v>1</v>
      </c>
      <c r="B105" s="568"/>
      <c r="C105" s="569"/>
      <c r="D105" s="119" t="s">
        <v>5</v>
      </c>
      <c r="E105" s="77">
        <f>IF(E104=0,0,(E90*E91+E56*E57+E58*E59+E60*E61+E62*E63+E64*E65+E66*E67+E68*E69+E70*E71+E72*E73+E74*E75+E76*E77+E78*E79+E82*E83+E84*E85+E86*E87+E88*E89+E92*E93+E94*E95+E80*E81+E102*E103+E96*E97+E98*E99+E100*E101)/E104)</f>
        <v>1465.7303219061723</v>
      </c>
      <c r="F105" s="77">
        <f t="shared" ref="F105:N105" si="5">IF(F104=0,0,(F90*F91+F56*F57+F58*F59+F60*F61+F62*F63+F64*F65+F66*F67+F68*F69+F70*F71+F72*F73+F74*F75+F76*F77+F78*F79+F82*F83+F84*F85+F86*F87+F88*F89+F92*F93+F94*F95+F80*F81+F102*F103+F96*F97+F98*F99+F100*F101)/F104)</f>
        <v>1376.8176933649881</v>
      </c>
      <c r="G105" s="77">
        <f t="shared" si="5"/>
        <v>1445.9536867252068</v>
      </c>
      <c r="H105" s="77">
        <f t="shared" si="5"/>
        <v>1505.4143933415537</v>
      </c>
      <c r="I105" s="77">
        <f t="shared" si="5"/>
        <v>1309.0602829719514</v>
      </c>
      <c r="J105" s="77">
        <f t="shared" si="5"/>
        <v>1384.5127394672936</v>
      </c>
      <c r="K105" s="77">
        <f t="shared" si="5"/>
        <v>1076.0777202072538</v>
      </c>
      <c r="L105" s="77">
        <f t="shared" si="5"/>
        <v>1057.7530056687224</v>
      </c>
      <c r="M105" s="77">
        <f t="shared" si="5"/>
        <v>1118.211943655303</v>
      </c>
      <c r="N105" s="77">
        <f t="shared" si="5"/>
        <v>1210.1994710247907</v>
      </c>
      <c r="O105" s="79"/>
      <c r="P105" s="85">
        <f>IF(SUM(E104:O104)=0,0,SUMPRODUCT(E105:O105,E104:O104)/SUM(E104:O104))</f>
        <v>1315.3847091899238</v>
      </c>
      <c r="Q105" s="58"/>
      <c r="R105" s="58"/>
    </row>
    <row r="106" spans="1:29" ht="12" customHeight="1">
      <c r="A106" s="108"/>
      <c r="B106" s="36"/>
      <c r="C106" s="36"/>
      <c r="D106" s="123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124"/>
      <c r="R106" s="124"/>
      <c r="S106" s="3"/>
      <c r="T106" s="3"/>
      <c r="U106" s="3"/>
      <c r="V106" s="3"/>
      <c r="W106" s="3"/>
    </row>
    <row r="107" spans="1:29" ht="12" customHeight="1">
      <c r="A107" s="646" t="s">
        <v>4</v>
      </c>
      <c r="B107" s="637" t="s">
        <v>2</v>
      </c>
      <c r="C107" s="639" t="s">
        <v>0</v>
      </c>
      <c r="D107" s="35" t="s">
        <v>12</v>
      </c>
      <c r="E107" s="621">
        <f>+E54</f>
        <v>2023</v>
      </c>
      <c r="F107" s="622"/>
      <c r="G107" s="622"/>
      <c r="H107" s="622"/>
      <c r="I107" s="622"/>
      <c r="J107" s="622"/>
      <c r="K107" s="622"/>
      <c r="L107" s="622"/>
      <c r="M107" s="622"/>
      <c r="N107" s="622"/>
      <c r="O107" s="623"/>
      <c r="P107" s="620" t="s">
        <v>7</v>
      </c>
      <c r="Q107" s="635" t="s">
        <v>8</v>
      </c>
      <c r="R107" s="636"/>
    </row>
    <row r="108" spans="1:29" ht="12" customHeight="1">
      <c r="A108" s="657"/>
      <c r="B108" s="638"/>
      <c r="C108" s="640"/>
      <c r="D108" s="111" t="s">
        <v>13</v>
      </c>
      <c r="E108" s="112">
        <f>+N55+1</f>
        <v>45037</v>
      </c>
      <c r="F108" s="113">
        <f t="shared" ref="F108:L108" si="6">+E108+1</f>
        <v>45038</v>
      </c>
      <c r="G108" s="113">
        <f t="shared" si="6"/>
        <v>45039</v>
      </c>
      <c r="H108" s="113">
        <f t="shared" si="6"/>
        <v>45040</v>
      </c>
      <c r="I108" s="113">
        <f t="shared" si="6"/>
        <v>45041</v>
      </c>
      <c r="J108" s="113">
        <f t="shared" si="6"/>
        <v>45042</v>
      </c>
      <c r="K108" s="113">
        <f t="shared" si="6"/>
        <v>45043</v>
      </c>
      <c r="L108" s="113">
        <f t="shared" si="6"/>
        <v>45044</v>
      </c>
      <c r="M108" s="113">
        <f>+L108+1</f>
        <v>45045</v>
      </c>
      <c r="N108" s="113">
        <f>+M108+1</f>
        <v>45046</v>
      </c>
      <c r="O108" s="113">
        <f>+N108+1</f>
        <v>45047</v>
      </c>
      <c r="P108" s="618"/>
      <c r="Q108" s="125" t="s">
        <v>9</v>
      </c>
      <c r="R108" s="114" t="s">
        <v>10</v>
      </c>
    </row>
    <row r="109" spans="1:29" ht="12" hidden="1" customHeight="1">
      <c r="A109" s="654" t="s">
        <v>19</v>
      </c>
      <c r="B109" s="648">
        <v>1</v>
      </c>
      <c r="C109" s="656" t="s">
        <v>210</v>
      </c>
      <c r="D109" s="115" t="s">
        <v>3</v>
      </c>
      <c r="E109" s="305"/>
      <c r="F109" s="340"/>
      <c r="G109" s="306"/>
      <c r="H109" s="306"/>
      <c r="I109" s="306"/>
      <c r="J109" s="306"/>
      <c r="K109" s="306"/>
      <c r="L109" s="306"/>
      <c r="M109" s="62"/>
      <c r="N109" s="62"/>
      <c r="O109" s="62"/>
      <c r="P109" s="45">
        <f>IF(SUM(E110:O110)=0,0,SUMPRODUCT(E109:O109,E110:O110)/SUM(E110:O110))</f>
        <v>0</v>
      </c>
      <c r="Q109" s="84">
        <f>SUM(E5:N5)+SUM(E56:O56)+SUM(E109:O109)</f>
        <v>11799</v>
      </c>
      <c r="R109" s="126">
        <f>IF(Q110=0,0,(SUMPRODUCT(E5:O5,E6:O6)+SUMPRODUCT(E56:O56,E57:O57)+SUMPRODUCT(E109:O109,E110:O110))/(Q110))</f>
        <v>1480.792718943806</v>
      </c>
    </row>
    <row r="110" spans="1:29" ht="12" hidden="1" customHeight="1">
      <c r="A110" s="654"/>
      <c r="B110" s="649"/>
      <c r="C110" s="651"/>
      <c r="D110" s="70" t="s">
        <v>5</v>
      </c>
      <c r="E110" s="307"/>
      <c r="F110" s="338"/>
      <c r="G110" s="308"/>
      <c r="H110" s="308"/>
      <c r="I110" s="309"/>
      <c r="J110" s="309"/>
      <c r="K110" s="308"/>
      <c r="L110" s="308"/>
      <c r="M110" s="48"/>
      <c r="N110" s="48"/>
      <c r="O110" s="48"/>
      <c r="P110" s="51">
        <f>IF(SUM(E109:O109)=0,0,SUMPRODUCT(E110:O110,E109:O109)/SUM(E109:O109))</f>
        <v>0</v>
      </c>
      <c r="Q110" s="127">
        <f t="shared" ref="Q110" si="7">SUM(E6:O6)+SUM(E57:O57)+SUM(E110:O110)</f>
        <v>6033.74</v>
      </c>
      <c r="R110" s="51">
        <f>IF(Q109=0,0,(SUMPRODUCT(E5:O5,E6:O6)+SUMPRODUCT(E56:O56,E57:O57)+SUMPRODUCT(E109:O109,E110:O110))/Q109)</f>
        <v>757.24368675311462</v>
      </c>
    </row>
    <row r="111" spans="1:29" ht="12" customHeight="1">
      <c r="A111" s="654"/>
      <c r="B111" s="649">
        <v>1</v>
      </c>
      <c r="C111" s="650" t="s">
        <v>210</v>
      </c>
      <c r="D111" s="69" t="s">
        <v>3</v>
      </c>
      <c r="E111" s="332">
        <v>2298</v>
      </c>
      <c r="F111" s="312">
        <v>2956.5</v>
      </c>
      <c r="G111" s="311">
        <v>2563.5</v>
      </c>
      <c r="H111" s="311">
        <v>2646</v>
      </c>
      <c r="I111" s="311">
        <v>2784</v>
      </c>
      <c r="J111" s="311">
        <v>3423</v>
      </c>
      <c r="K111" s="311">
        <v>2673</v>
      </c>
      <c r="L111" s="332">
        <v>1606.5</v>
      </c>
      <c r="M111" s="312">
        <v>2814</v>
      </c>
      <c r="N111" s="311">
        <v>2266.5</v>
      </c>
      <c r="O111" s="311"/>
      <c r="P111" s="65">
        <f>IF(SUM(E112:O112)=0,0,SUMPRODUCT(E111:O111,E112:O112)/SUM(E112:O112))</f>
        <v>2595.0639490379749</v>
      </c>
      <c r="Q111" s="84">
        <f t="shared" ref="Q111:Q155" si="8">SUM(E5:N5)+SUM(E58:O58)+SUM(E111:O111)</f>
        <v>58863</v>
      </c>
      <c r="R111" s="126">
        <f>IF(Q112=0,0,(SUMPRODUCT(E5:N5,E6:N6)+SUMPRODUCT(E58:O58,E59:O59)+SUMPRODUCT(E111:O111,E112:O112))/(Q112))</f>
        <v>2185.5821992362062</v>
      </c>
      <c r="S111" s="634"/>
      <c r="T111" s="634"/>
      <c r="U111" s="634"/>
      <c r="V111" s="634"/>
      <c r="W111" s="634"/>
      <c r="X111" s="634"/>
      <c r="Y111" s="634"/>
      <c r="Z111" s="634"/>
      <c r="AA111" s="634"/>
      <c r="AB111" s="634"/>
      <c r="AC111" s="634"/>
    </row>
    <row r="112" spans="1:29" ht="12" customHeight="1">
      <c r="A112" s="654"/>
      <c r="B112" s="652"/>
      <c r="C112" s="651"/>
      <c r="D112" s="70" t="s">
        <v>5</v>
      </c>
      <c r="E112" s="331">
        <v>523</v>
      </c>
      <c r="F112" s="309">
        <v>523</v>
      </c>
      <c r="G112" s="309">
        <v>523</v>
      </c>
      <c r="H112" s="308">
        <v>1146</v>
      </c>
      <c r="I112" s="331">
        <v>1296.3499999999999</v>
      </c>
      <c r="J112" s="331">
        <v>1276.33</v>
      </c>
      <c r="K112" s="331">
        <v>1184.04</v>
      </c>
      <c r="L112" s="331">
        <v>1348.76</v>
      </c>
      <c r="M112" s="309">
        <v>1071.3499999999999</v>
      </c>
      <c r="N112" s="309">
        <v>1128.18</v>
      </c>
      <c r="O112" s="309"/>
      <c r="P112" s="51">
        <f>IF(SUM(E111:O111)=0,0,SUMPRODUCT(E112:O112,E111:O111)/SUM(E111:O111))</f>
        <v>998.90771464791976</v>
      </c>
      <c r="Q112" s="127">
        <f t="shared" si="8"/>
        <v>24281.43</v>
      </c>
      <c r="R112" s="51">
        <f>IF(Q111=0,0,(SUMPRODUCT(E5:N5,E6:N6)+SUMPRODUCT(E58:O58,E59:O59)+SUMPRODUCT(E111:O111,E112:O112))/Q111)</f>
        <v>901.56908720248714</v>
      </c>
      <c r="S112" s="634"/>
      <c r="T112" s="634"/>
      <c r="U112" s="634"/>
      <c r="V112" s="634"/>
      <c r="W112" s="634"/>
      <c r="X112" s="634"/>
      <c r="Y112" s="634"/>
      <c r="Z112" s="634"/>
      <c r="AA112" s="634"/>
      <c r="AB112" s="634"/>
      <c r="AC112" s="634"/>
    </row>
    <row r="113" spans="1:29" ht="12" customHeight="1">
      <c r="A113" s="654"/>
      <c r="B113" s="648">
        <f>B111+1</f>
        <v>2</v>
      </c>
      <c r="C113" s="650" t="s">
        <v>169</v>
      </c>
      <c r="D113" s="69" t="s">
        <v>3</v>
      </c>
      <c r="E113" s="332">
        <v>2409</v>
      </c>
      <c r="F113" s="312">
        <v>1800</v>
      </c>
      <c r="G113" s="311">
        <v>1582.5</v>
      </c>
      <c r="H113" s="311">
        <v>1746</v>
      </c>
      <c r="I113" s="311">
        <v>1428</v>
      </c>
      <c r="J113" s="311">
        <v>94.5</v>
      </c>
      <c r="K113" s="311">
        <v>0</v>
      </c>
      <c r="L113" s="332">
        <v>0</v>
      </c>
      <c r="M113" s="312">
        <v>0</v>
      </c>
      <c r="N113" s="311">
        <v>0</v>
      </c>
      <c r="O113" s="311"/>
      <c r="P113" s="65">
        <f>IF(SUM(E114:O114)=0,0,SUMPRODUCT(E113:O113,E114:O114)/SUM(E114:O114))</f>
        <v>1532.7169209081762</v>
      </c>
      <c r="Q113" s="84">
        <f t="shared" si="8"/>
        <v>55122</v>
      </c>
      <c r="R113" s="126">
        <f>IF(Q114=0,0,(SUMPRODUCT(E7:N7,E8:N8)+SUMPRODUCT(E60:O60,E61:O61)+SUMPRODUCT(E113:O113,E114:O114))/(Q114))</f>
        <v>2276.8745193010304</v>
      </c>
      <c r="S113" s="634"/>
      <c r="T113" s="634"/>
      <c r="U113" s="634"/>
      <c r="V113" s="634"/>
      <c r="W113" s="634"/>
      <c r="X113" s="634"/>
      <c r="Y113" s="634"/>
      <c r="Z113" s="634"/>
      <c r="AA113" s="634"/>
      <c r="AB113" s="634"/>
      <c r="AC113" s="634"/>
    </row>
    <row r="114" spans="1:29" ht="12" customHeight="1">
      <c r="A114" s="654"/>
      <c r="B114" s="649"/>
      <c r="C114" s="651"/>
      <c r="D114" s="70" t="s">
        <v>5</v>
      </c>
      <c r="E114" s="331">
        <v>812</v>
      </c>
      <c r="F114" s="309">
        <v>812</v>
      </c>
      <c r="G114" s="309">
        <v>812</v>
      </c>
      <c r="H114" s="308">
        <v>674</v>
      </c>
      <c r="I114" s="331">
        <v>646.65</v>
      </c>
      <c r="J114" s="331">
        <v>726.62</v>
      </c>
      <c r="K114" s="331">
        <v>0</v>
      </c>
      <c r="L114" s="331">
        <v>0</v>
      </c>
      <c r="M114" s="309">
        <v>0</v>
      </c>
      <c r="N114" s="309">
        <v>0</v>
      </c>
      <c r="O114" s="309"/>
      <c r="P114" s="51">
        <f>IF(SUM(E113:O113)=0,0,SUMPRODUCT(E114:O114,E113:O113)/SUM(E113:O113))</f>
        <v>758.45295695364234</v>
      </c>
      <c r="Q114" s="127">
        <f t="shared" si="8"/>
        <v>21143.69</v>
      </c>
      <c r="R114" s="51">
        <f>IF(Q113=0,0,(SUMPRODUCT(E7:N7,E8:N8)+SUMPRODUCT(E60:O60,E61:O61)+SUMPRODUCT(E113:O113,E114:O114))/Q113)</f>
        <v>873.36324888429306</v>
      </c>
      <c r="S114" s="634"/>
      <c r="T114" s="634"/>
      <c r="U114" s="634"/>
      <c r="V114" s="634"/>
      <c r="W114" s="634"/>
      <c r="X114" s="634"/>
      <c r="Y114" s="634"/>
      <c r="Z114" s="634"/>
      <c r="AA114" s="634"/>
      <c r="AB114" s="634"/>
      <c r="AC114" s="634"/>
    </row>
    <row r="115" spans="1:29" ht="12" customHeight="1">
      <c r="A115" s="654"/>
      <c r="B115" s="649">
        <f>B113+1</f>
        <v>3</v>
      </c>
      <c r="C115" s="650" t="s">
        <v>242</v>
      </c>
      <c r="D115" s="69" t="s">
        <v>3</v>
      </c>
      <c r="E115" s="332">
        <v>2592</v>
      </c>
      <c r="F115" s="312">
        <v>3321</v>
      </c>
      <c r="G115" s="311">
        <v>3282</v>
      </c>
      <c r="H115" s="308">
        <v>3358.5</v>
      </c>
      <c r="I115" s="311">
        <v>0</v>
      </c>
      <c r="J115" s="311">
        <v>0</v>
      </c>
      <c r="K115" s="311">
        <v>1759.5</v>
      </c>
      <c r="L115" s="332">
        <v>1671</v>
      </c>
      <c r="M115" s="312">
        <v>2758.5</v>
      </c>
      <c r="N115" s="311">
        <v>2512.5</v>
      </c>
      <c r="O115" s="311"/>
      <c r="P115" s="65">
        <f>IF(SUM(E116:O116)=0,0,SUMPRODUCT(E115:O115,E116:O116)/SUM(E116:O116))</f>
        <v>2628.061841622186</v>
      </c>
      <c r="Q115" s="84">
        <f t="shared" si="8"/>
        <v>71821.5</v>
      </c>
      <c r="R115" s="126">
        <f>IF(Q116=0,0,(SUMPRODUCT(E9:N9,E10:N10)+SUMPRODUCT(E62:O62,E63:O63)+SUMPRODUCT(E115:O115,E116:O116))/(Q116))</f>
        <v>2782.3644068235853</v>
      </c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2" customHeight="1">
      <c r="A116" s="654"/>
      <c r="B116" s="652"/>
      <c r="C116" s="651"/>
      <c r="D116" s="70" t="s">
        <v>5</v>
      </c>
      <c r="E116" s="331">
        <v>1722</v>
      </c>
      <c r="F116" s="309">
        <v>1722</v>
      </c>
      <c r="G116" s="309">
        <v>1722</v>
      </c>
      <c r="H116" s="308">
        <v>1656</v>
      </c>
      <c r="I116" s="331">
        <v>0</v>
      </c>
      <c r="J116" s="331">
        <v>0</v>
      </c>
      <c r="K116" s="331">
        <v>1907.58</v>
      </c>
      <c r="L116" s="331">
        <v>1907.58</v>
      </c>
      <c r="M116" s="309">
        <v>1055.04</v>
      </c>
      <c r="N116" s="309">
        <v>1055.04</v>
      </c>
      <c r="O116" s="309"/>
      <c r="P116" s="51">
        <f>IF(SUM(E115:O115)=0,0,SUMPRODUCT(E116:O116,E115:O115)/SUM(E115:O115))</f>
        <v>1576.1249131968948</v>
      </c>
      <c r="Q116" s="127">
        <f t="shared" si="8"/>
        <v>42445.72</v>
      </c>
      <c r="R116" s="51">
        <f>IF(Q115=0,0,(SUMPRODUCT(E9:N9,E10:N10)+SUMPRODUCT(E62:O62,E63:O63)+SUMPRODUCT(E115:O115,E116:O116))/Q115)</f>
        <v>1644.3468954282491</v>
      </c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2" customHeight="1">
      <c r="A117" s="654"/>
      <c r="B117" s="649">
        <f t="shared" ref="B117" si="9">B115+1</f>
        <v>4</v>
      </c>
      <c r="C117" s="650" t="s">
        <v>182</v>
      </c>
      <c r="D117" s="69" t="s">
        <v>3</v>
      </c>
      <c r="E117" s="332">
        <v>1456.5</v>
      </c>
      <c r="F117" s="312">
        <v>1470</v>
      </c>
      <c r="G117" s="311">
        <v>0</v>
      </c>
      <c r="H117" s="311">
        <v>0</v>
      </c>
      <c r="I117" s="311">
        <v>0</v>
      </c>
      <c r="J117" s="311">
        <v>0</v>
      </c>
      <c r="K117" s="311">
        <v>0</v>
      </c>
      <c r="L117" s="332">
        <v>0</v>
      </c>
      <c r="M117" s="312">
        <v>0</v>
      </c>
      <c r="N117" s="311">
        <v>0</v>
      </c>
      <c r="O117" s="311"/>
      <c r="P117" s="65">
        <f>IF(SUM(E118:O118)=0,0,SUMPRODUCT(E117:O117,E118:O118)/SUM(E118:O118))</f>
        <v>1463.25</v>
      </c>
      <c r="Q117" s="84">
        <f t="shared" si="8"/>
        <v>2926.5</v>
      </c>
      <c r="R117" s="126">
        <f>IF(Q118=0,0,(SUMPRODUCT(E11:N11,E12:N12)+SUMPRODUCT(E64:O64,E65:O65)+SUMPRODUCT(E117:O117,E118:O118))/(Q118))</f>
        <v>1463.25</v>
      </c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2" customHeight="1">
      <c r="A118" s="654"/>
      <c r="B118" s="652"/>
      <c r="C118" s="651"/>
      <c r="D118" s="70" t="s">
        <v>5</v>
      </c>
      <c r="E118" s="331">
        <v>1000</v>
      </c>
      <c r="F118" s="309">
        <v>1000</v>
      </c>
      <c r="G118" s="308">
        <v>0</v>
      </c>
      <c r="H118" s="308">
        <v>0</v>
      </c>
      <c r="I118" s="308">
        <v>0</v>
      </c>
      <c r="J118" s="308">
        <v>0</v>
      </c>
      <c r="K118" s="308">
        <v>0</v>
      </c>
      <c r="L118" s="331">
        <v>0</v>
      </c>
      <c r="M118" s="309">
        <v>0</v>
      </c>
      <c r="N118" s="308">
        <v>0</v>
      </c>
      <c r="O118" s="308"/>
      <c r="P118" s="51">
        <f>IF(SUM(E117:O117)=0,0,SUMPRODUCT(E118:O118,E117:O117)/SUM(E117:O117))</f>
        <v>1000</v>
      </c>
      <c r="Q118" s="127">
        <f t="shared" si="8"/>
        <v>2000</v>
      </c>
      <c r="R118" s="51">
        <f>IF(Q117=0,0,(SUMPRODUCT(E11:N11,E12:N12)+SUMPRODUCT(E64:O64,E65:O65)+SUMPRODUCT(E117:O117,E118:O118))/Q117)</f>
        <v>1000</v>
      </c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2" customHeight="1">
      <c r="A119" s="654"/>
      <c r="B119" s="649">
        <f t="shared" ref="B119" si="10">B117+1</f>
        <v>5</v>
      </c>
      <c r="C119" s="650" t="s">
        <v>119</v>
      </c>
      <c r="D119" s="69" t="s">
        <v>3</v>
      </c>
      <c r="E119" s="332">
        <v>240</v>
      </c>
      <c r="F119" s="312">
        <v>1317</v>
      </c>
      <c r="G119" s="311">
        <v>2728.5</v>
      </c>
      <c r="H119" s="311">
        <v>2838</v>
      </c>
      <c r="I119" s="311">
        <v>3597</v>
      </c>
      <c r="J119" s="311">
        <v>4005</v>
      </c>
      <c r="K119" s="311">
        <v>1798.5</v>
      </c>
      <c r="L119" s="332">
        <v>1785</v>
      </c>
      <c r="M119" s="312">
        <v>2436</v>
      </c>
      <c r="N119" s="311">
        <v>1152</v>
      </c>
      <c r="O119" s="311"/>
      <c r="P119" s="65">
        <f>IF(SUM(E120:O120)=0,0,SUMPRODUCT(E119:O119,E120:O120)/SUM(E120:O120))</f>
        <v>2163.9171404701474</v>
      </c>
      <c r="Q119" s="84">
        <f t="shared" si="8"/>
        <v>57655.5</v>
      </c>
      <c r="R119" s="126">
        <f>IF(Q120=0,0,(SUMPRODUCT(E13:N13,E14:N14)+SUMPRODUCT(E66:O66,E67:O67)+SUMPRODUCT(E119:O119,E120:O120))/(Q120))</f>
        <v>2089.1233194311953</v>
      </c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2" customHeight="1">
      <c r="A120" s="654"/>
      <c r="B120" s="652"/>
      <c r="C120" s="651"/>
      <c r="D120" s="70" t="s">
        <v>5</v>
      </c>
      <c r="E120" s="331">
        <v>1716</v>
      </c>
      <c r="F120" s="309">
        <v>1716</v>
      </c>
      <c r="G120" s="308">
        <v>1716</v>
      </c>
      <c r="H120" s="308">
        <v>1611</v>
      </c>
      <c r="I120" s="308">
        <v>1714.05</v>
      </c>
      <c r="J120" s="308">
        <v>1714.05</v>
      </c>
      <c r="K120" s="308">
        <v>1746.62</v>
      </c>
      <c r="L120" s="331">
        <v>1452.19</v>
      </c>
      <c r="M120" s="309">
        <v>1493.98</v>
      </c>
      <c r="N120" s="308">
        <v>2105</v>
      </c>
      <c r="O120" s="308"/>
      <c r="P120" s="51">
        <f>IF(SUM(E119:O119)=0,0,SUMPRODUCT(E120:O120,E119:O119)/SUM(E119:O119))</f>
        <v>1678.4899575284287</v>
      </c>
      <c r="Q120" s="127">
        <f t="shared" si="8"/>
        <v>43168.42</v>
      </c>
      <c r="R120" s="51">
        <f>IF(Q119=0,0,(SUMPRODUCT(E13:N13,E14:N14)+SUMPRODUCT(E66:O66,E67:O67)+SUMPRODUCT(E119:O119,E120:O120))/Q119)</f>
        <v>1564.1899365194993</v>
      </c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2" customHeight="1">
      <c r="A121" s="654"/>
      <c r="B121" s="649">
        <f t="shared" ref="B121" si="11">B119+1</f>
        <v>6</v>
      </c>
      <c r="C121" s="650" t="s">
        <v>129</v>
      </c>
      <c r="D121" s="69" t="s">
        <v>3</v>
      </c>
      <c r="E121" s="332">
        <v>3018</v>
      </c>
      <c r="F121" s="312">
        <v>1471.5</v>
      </c>
      <c r="G121" s="311">
        <v>2575.5</v>
      </c>
      <c r="H121" s="311">
        <v>2398.5</v>
      </c>
      <c r="I121" s="311">
        <v>3001.5</v>
      </c>
      <c r="J121" s="311">
        <v>3718.5</v>
      </c>
      <c r="K121" s="311">
        <v>3160.5</v>
      </c>
      <c r="L121" s="332">
        <v>1854</v>
      </c>
      <c r="M121" s="312">
        <v>2907</v>
      </c>
      <c r="N121" s="311">
        <v>2470.5</v>
      </c>
      <c r="O121" s="311"/>
      <c r="P121" s="65">
        <f>IF(SUM(E122:O122)=0,0,SUMPRODUCT(E121:O121,E122:O122)/SUM(E122:O122))</f>
        <v>2684.8322808206713</v>
      </c>
      <c r="Q121" s="84">
        <f t="shared" si="8"/>
        <v>77431.5</v>
      </c>
      <c r="R121" s="126">
        <f>IF(Q122=0,0,(SUMPRODUCT(E15:N15,E16:N16)+SUMPRODUCT(E68:O68,E69:O69)+SUMPRODUCT(E121:O121,E122:O122))/(Q122))</f>
        <v>2845.1316521504746</v>
      </c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2" customHeight="1">
      <c r="A122" s="654"/>
      <c r="B122" s="652"/>
      <c r="C122" s="651"/>
      <c r="D122" s="70" t="s">
        <v>5</v>
      </c>
      <c r="E122" s="331">
        <v>1000</v>
      </c>
      <c r="F122" s="309">
        <v>1000</v>
      </c>
      <c r="G122" s="308">
        <v>875</v>
      </c>
      <c r="H122" s="308">
        <v>1674</v>
      </c>
      <c r="I122" s="308">
        <v>1712.23</v>
      </c>
      <c r="J122" s="308">
        <v>1749.12</v>
      </c>
      <c r="K122" s="308">
        <v>1831.33</v>
      </c>
      <c r="L122" s="331">
        <v>2148.31</v>
      </c>
      <c r="M122" s="309">
        <v>1819.74</v>
      </c>
      <c r="N122" s="308">
        <v>1798.95</v>
      </c>
      <c r="O122" s="308"/>
      <c r="P122" s="51">
        <f>IF(SUM(E121:O121)=0,0,SUMPRODUCT(E122:O122,E121:O121)/SUM(E121:O121))</f>
        <v>1576.8917960151266</v>
      </c>
      <c r="Q122" s="127">
        <f t="shared" si="8"/>
        <v>42516.89</v>
      </c>
      <c r="R122" s="51">
        <f>IF(Q121=0,0,(SUMPRODUCT(E15:N15,E16:N16)+SUMPRODUCT(E68:O68,E69:O69)+SUMPRODUCT(E121:O121,E122:O122))/Q121)</f>
        <v>1562.234355397997</v>
      </c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2" hidden="1" customHeight="1">
      <c r="A123" s="654"/>
      <c r="B123" s="649">
        <f t="shared" ref="B123" si="12">B121+1</f>
        <v>7</v>
      </c>
      <c r="C123" s="650" t="s">
        <v>131</v>
      </c>
      <c r="D123" s="69" t="s">
        <v>3</v>
      </c>
      <c r="E123" s="332">
        <v>0</v>
      </c>
      <c r="F123" s="312">
        <v>0</v>
      </c>
      <c r="G123" s="311">
        <v>0</v>
      </c>
      <c r="H123" s="311">
        <v>0</v>
      </c>
      <c r="I123" s="311">
        <v>0</v>
      </c>
      <c r="J123" s="311">
        <v>0</v>
      </c>
      <c r="K123" s="311">
        <v>0</v>
      </c>
      <c r="L123" s="332">
        <v>0</v>
      </c>
      <c r="M123" s="312">
        <v>0</v>
      </c>
      <c r="N123" s="311">
        <v>0</v>
      </c>
      <c r="O123" s="311"/>
      <c r="P123" s="65">
        <f>IF(SUM(E124:O124)=0,0,SUMPRODUCT(E123:O123,E124:O124)/SUM(E124:O124))</f>
        <v>0</v>
      </c>
      <c r="Q123" s="84">
        <f t="shared" si="8"/>
        <v>0</v>
      </c>
      <c r="R123" s="126">
        <f>IF(Q124=0,0,(SUMPRODUCT(E17:N17,E18:N18)+SUMPRODUCT(E70:O70,E71:O71)+SUMPRODUCT(E123:O123,E124:O124))/(Q124))</f>
        <v>0</v>
      </c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2" hidden="1" customHeight="1">
      <c r="A124" s="654"/>
      <c r="B124" s="652"/>
      <c r="C124" s="651"/>
      <c r="D124" s="70" t="s">
        <v>5</v>
      </c>
      <c r="E124" s="331"/>
      <c r="F124" s="309"/>
      <c r="G124" s="308">
        <v>0</v>
      </c>
      <c r="H124" s="308">
        <v>0</v>
      </c>
      <c r="I124" s="308">
        <v>0</v>
      </c>
      <c r="J124" s="308">
        <v>0</v>
      </c>
      <c r="K124" s="308">
        <v>0</v>
      </c>
      <c r="L124" s="331">
        <v>0</v>
      </c>
      <c r="M124" s="309">
        <v>0</v>
      </c>
      <c r="N124" s="308">
        <v>0</v>
      </c>
      <c r="O124" s="308"/>
      <c r="P124" s="51">
        <f>IF(SUM(E123:O123)=0,0,SUMPRODUCT(E124:O124,E123:O123)/SUM(E123:O123))</f>
        <v>0</v>
      </c>
      <c r="Q124" s="127">
        <f t="shared" si="8"/>
        <v>0</v>
      </c>
      <c r="R124" s="51">
        <f>IF(Q123=0,0,(SUMPRODUCT(E17:N17,E18:N18)+SUMPRODUCT(E70:O70,E71:O71)+SUMPRODUCT(E123:O123,E124:O124))/Q123)</f>
        <v>0</v>
      </c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2" customHeight="1">
      <c r="A125" s="654"/>
      <c r="B125" s="649">
        <f>+B121+1</f>
        <v>7</v>
      </c>
      <c r="C125" s="650" t="s">
        <v>132</v>
      </c>
      <c r="D125" s="69" t="s">
        <v>3</v>
      </c>
      <c r="E125" s="332">
        <v>2367</v>
      </c>
      <c r="F125" s="312">
        <v>3259.5</v>
      </c>
      <c r="G125" s="311">
        <v>2820</v>
      </c>
      <c r="H125" s="311">
        <v>333</v>
      </c>
      <c r="I125" s="311">
        <v>0</v>
      </c>
      <c r="J125" s="311">
        <v>1798.5</v>
      </c>
      <c r="K125" s="311">
        <v>1666.5</v>
      </c>
      <c r="L125" s="332">
        <v>1951.5</v>
      </c>
      <c r="M125" s="312">
        <v>2034</v>
      </c>
      <c r="N125" s="311">
        <v>1777.5</v>
      </c>
      <c r="O125" s="311"/>
      <c r="P125" s="177">
        <f>IF(SUM(E126:O126)=0,0,SUMPRODUCT(E125:O125,E126:O126)/SUM(E126:O126))</f>
        <v>2043.1540915520402</v>
      </c>
      <c r="Q125" s="84">
        <f t="shared" si="8"/>
        <v>71397</v>
      </c>
      <c r="R125" s="126">
        <f>IF(Q126=0,0,(SUMPRODUCT(E19:N19,E20:N20)+SUMPRODUCT(E72:O72,E73:O73)+SUMPRODUCT(E125:O125,E126:O126))/(Q126))</f>
        <v>2725.7610816494052</v>
      </c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2" customHeight="1">
      <c r="A126" s="654"/>
      <c r="B126" s="652"/>
      <c r="C126" s="651"/>
      <c r="D126" s="70" t="s">
        <v>5</v>
      </c>
      <c r="E126" s="331">
        <v>1852</v>
      </c>
      <c r="F126" s="309">
        <v>1852</v>
      </c>
      <c r="G126" s="308">
        <v>1852</v>
      </c>
      <c r="H126" s="308">
        <v>1633</v>
      </c>
      <c r="I126" s="308">
        <v>0</v>
      </c>
      <c r="J126" s="308">
        <v>1907.58</v>
      </c>
      <c r="K126" s="308">
        <v>1712.43</v>
      </c>
      <c r="L126" s="331">
        <v>2042.57</v>
      </c>
      <c r="M126" s="309">
        <v>606.96</v>
      </c>
      <c r="N126" s="308">
        <v>730.33</v>
      </c>
      <c r="O126" s="308"/>
      <c r="P126" s="51">
        <f>IF(SUM(E125:O125)=0,0,SUMPRODUCT(E126:O126,E125:O125)/SUM(E125:O125))</f>
        <v>1609.8874244064971</v>
      </c>
      <c r="Q126" s="127">
        <f t="shared" si="8"/>
        <v>52273.13</v>
      </c>
      <c r="R126" s="51">
        <f>IF(Q125=0,0,(SUMPRODUCT(E19:N19,E20:N20)+SUMPRODUCT(E72:O72,E73:O73)+SUMPRODUCT(E125:O125,E126:O126))/Q125)</f>
        <v>1995.6589684440519</v>
      </c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2" customHeight="1">
      <c r="A127" s="654"/>
      <c r="B127" s="649">
        <f>+B125+1</f>
        <v>8</v>
      </c>
      <c r="C127" s="650" t="s">
        <v>172</v>
      </c>
      <c r="D127" s="69" t="s">
        <v>3</v>
      </c>
      <c r="E127" s="312">
        <v>300</v>
      </c>
      <c r="F127" s="312">
        <v>0</v>
      </c>
      <c r="G127" s="311">
        <v>0</v>
      </c>
      <c r="H127" s="311">
        <v>1311</v>
      </c>
      <c r="I127" s="311">
        <v>727.5</v>
      </c>
      <c r="J127" s="311">
        <v>0</v>
      </c>
      <c r="K127" s="311">
        <v>0</v>
      </c>
      <c r="L127" s="312">
        <v>0</v>
      </c>
      <c r="M127" s="312">
        <v>0</v>
      </c>
      <c r="N127" s="311">
        <v>0</v>
      </c>
      <c r="O127" s="311"/>
      <c r="P127" s="65">
        <f>IF(SUM(E128:O128)=0,0,SUMPRODUCT(E127:O127,E128:O128)/SUM(E128:O128))</f>
        <v>589.86875060206148</v>
      </c>
      <c r="Q127" s="84">
        <f t="shared" si="8"/>
        <v>2338.5</v>
      </c>
      <c r="R127" s="126">
        <f>IF(Q128=0,0,(SUMPRODUCT(E21:N21,E22:N22)+SUMPRODUCT(E74:O74,E75:O75)+SUMPRODUCT(E127:O127,E128:O128))/(Q128))</f>
        <v>589.86875060206148</v>
      </c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2" customHeight="1">
      <c r="A128" s="654"/>
      <c r="B128" s="652"/>
      <c r="C128" s="651"/>
      <c r="D128" s="70" t="s">
        <v>5</v>
      </c>
      <c r="E128" s="308">
        <v>1000</v>
      </c>
      <c r="F128" s="308">
        <v>1000</v>
      </c>
      <c r="G128" s="308">
        <v>0</v>
      </c>
      <c r="H128" s="308">
        <v>1000</v>
      </c>
      <c r="I128" s="308">
        <v>1152.4000000000001</v>
      </c>
      <c r="J128" s="308">
        <v>0</v>
      </c>
      <c r="K128" s="308">
        <v>0</v>
      </c>
      <c r="L128" s="308">
        <v>0</v>
      </c>
      <c r="M128" s="308">
        <v>0</v>
      </c>
      <c r="N128" s="308">
        <v>0</v>
      </c>
      <c r="O128" s="308"/>
      <c r="P128" s="51">
        <f>IF(SUM(E127:O127)=0,0,SUMPRODUCT(E128:O128,E127:O127)/SUM(E127:O127))</f>
        <v>1047.4111610006414</v>
      </c>
      <c r="Q128" s="127">
        <f t="shared" si="8"/>
        <v>4152.3999999999996</v>
      </c>
      <c r="R128" s="51">
        <f>IF(Q127=0,0,(SUMPRODUCT(E21:N21,E22:N22)+SUMPRODUCT(E74:O74,E75:O75)+SUMPRODUCT(E127:O127,E128:O128))/Q127)</f>
        <v>1047.4111610006414</v>
      </c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2" hidden="1" customHeight="1">
      <c r="A129" s="654"/>
      <c r="B129" s="649">
        <f>+B127+1</f>
        <v>9</v>
      </c>
      <c r="C129" s="650" t="s">
        <v>174</v>
      </c>
      <c r="D129" s="69" t="s">
        <v>3</v>
      </c>
      <c r="E129" s="332"/>
      <c r="F129" s="312"/>
      <c r="G129" s="311"/>
      <c r="H129" s="311"/>
      <c r="I129" s="311"/>
      <c r="J129" s="311"/>
      <c r="K129" s="311"/>
      <c r="L129" s="332"/>
      <c r="M129" s="312"/>
      <c r="N129" s="311"/>
      <c r="O129" s="311"/>
      <c r="P129" s="177">
        <f>IF(SUM(E130:O130)=0,0,SUMPRODUCT(E129:O129,E130:O130)/SUM(E130:O130))</f>
        <v>0</v>
      </c>
      <c r="Q129" s="84">
        <f t="shared" si="8"/>
        <v>0</v>
      </c>
      <c r="R129" s="126">
        <f>IF(Q130=0,0,(SUMPRODUCT(E23:N23,E24:N24)+SUMPRODUCT(E76:O76,E77:O77)+SUMPRODUCT(E129:O129,E130:O130))/(Q130))</f>
        <v>0</v>
      </c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2" hidden="1" customHeight="1">
      <c r="A130" s="654"/>
      <c r="B130" s="652"/>
      <c r="C130" s="651"/>
      <c r="D130" s="70" t="s">
        <v>5</v>
      </c>
      <c r="E130" s="331"/>
      <c r="F130" s="309"/>
      <c r="G130" s="308"/>
      <c r="H130" s="308"/>
      <c r="I130" s="308"/>
      <c r="J130" s="308"/>
      <c r="K130" s="308"/>
      <c r="L130" s="331"/>
      <c r="M130" s="309"/>
      <c r="N130" s="308"/>
      <c r="O130" s="308"/>
      <c r="P130" s="51">
        <f>IF(SUM(E129:O129)=0,0,SUMPRODUCT(E130:O130,E129:O129)/SUM(E129:O129))</f>
        <v>0</v>
      </c>
      <c r="Q130" s="127">
        <f t="shared" si="8"/>
        <v>0</v>
      </c>
      <c r="R130" s="51">
        <f>IF(Q129=0,0,(SUMPRODUCT(E23:N23,E24:N24)+SUMPRODUCT(E76:O76,E77:O77)+SUMPRODUCT(E129:O129,E130:O130))/Q129)</f>
        <v>0</v>
      </c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2" customHeight="1">
      <c r="A131" s="654"/>
      <c r="B131" s="649">
        <f>+B127+1</f>
        <v>9</v>
      </c>
      <c r="C131" s="650" t="s">
        <v>201</v>
      </c>
      <c r="D131" s="69" t="s">
        <v>3</v>
      </c>
      <c r="E131" s="312">
        <v>0</v>
      </c>
      <c r="F131" s="312">
        <v>0</v>
      </c>
      <c r="G131" s="311">
        <v>0</v>
      </c>
      <c r="H131" s="311">
        <v>0</v>
      </c>
      <c r="I131" s="311">
        <v>1729.5</v>
      </c>
      <c r="J131" s="311">
        <v>3364.5</v>
      </c>
      <c r="K131" s="311">
        <v>2509.5</v>
      </c>
      <c r="L131" s="312">
        <v>1941</v>
      </c>
      <c r="M131" s="312">
        <v>3024</v>
      </c>
      <c r="N131" s="311">
        <v>2749.5</v>
      </c>
      <c r="O131" s="311"/>
      <c r="P131" s="177">
        <f>IF(SUM(E132:O132)=0,0,SUMPRODUCT(E131:O131,E132:O132)/SUM(E132:O132))</f>
        <v>2564.1721475744407</v>
      </c>
      <c r="Q131" s="84">
        <f t="shared" si="8"/>
        <v>18733.5</v>
      </c>
      <c r="R131" s="126">
        <f>IF(Q132=0,0,(SUMPRODUCT(E25:N25,E26:N26)+SUMPRODUCT(E78:O78,E79:O79)+SUMPRODUCT(E131:O131,E132:O132))/(Q132))</f>
        <v>2479.3195772277163</v>
      </c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2" customHeight="1">
      <c r="A132" s="654"/>
      <c r="B132" s="652"/>
      <c r="C132" s="651"/>
      <c r="D132" s="70" t="s">
        <v>5</v>
      </c>
      <c r="E132" s="308"/>
      <c r="F132" s="308"/>
      <c r="G132" s="308">
        <v>0</v>
      </c>
      <c r="H132" s="308">
        <v>0</v>
      </c>
      <c r="I132" s="338">
        <v>1000</v>
      </c>
      <c r="J132" s="308">
        <v>1017.19</v>
      </c>
      <c r="K132" s="308">
        <v>1773.96</v>
      </c>
      <c r="L132" s="308">
        <v>1817.44</v>
      </c>
      <c r="M132" s="308">
        <v>1919.86</v>
      </c>
      <c r="N132" s="308">
        <v>1982.14</v>
      </c>
      <c r="O132" s="308"/>
      <c r="P132" s="51">
        <f>IF(SUM(E131:O131)=0,0,SUMPRODUCT(E132:O132,E131:O131)/SUM(E131:O131))</f>
        <v>1592.0348599686643</v>
      </c>
      <c r="Q132" s="127">
        <f t="shared" si="8"/>
        <v>10818.59</v>
      </c>
      <c r="R132" s="51">
        <f>IF(Q131=0,0,(SUMPRODUCT(E25:N25,E26:N26)+SUMPRODUCT(E78:O78,E79:O79)+SUMPRODUCT(E131:O131,E132:O132))/Q131)</f>
        <v>1431.8062286812394</v>
      </c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2" customHeight="1">
      <c r="A133" s="654"/>
      <c r="B133" s="649">
        <f>+B131+1</f>
        <v>10</v>
      </c>
      <c r="C133" s="650" t="s">
        <v>145</v>
      </c>
      <c r="D133" s="69" t="s">
        <v>3</v>
      </c>
      <c r="E133" s="312">
        <v>2298</v>
      </c>
      <c r="F133" s="312">
        <v>0</v>
      </c>
      <c r="G133" s="311">
        <v>754.5</v>
      </c>
      <c r="H133" s="311">
        <v>2098.5</v>
      </c>
      <c r="I133" s="311">
        <v>1531.5</v>
      </c>
      <c r="J133" s="311">
        <v>3886.5</v>
      </c>
      <c r="K133" s="312">
        <v>1902</v>
      </c>
      <c r="L133" s="312">
        <v>243</v>
      </c>
      <c r="M133" s="312">
        <v>1588.5</v>
      </c>
      <c r="N133" s="311">
        <v>1837.5</v>
      </c>
      <c r="O133" s="311"/>
      <c r="P133" s="65">
        <f>IF(SUM(E134:O134)=0,0,SUMPRODUCT(E133:O133,E134:O134)/SUM(E134:O134))</f>
        <v>1591.7275525398468</v>
      </c>
      <c r="Q133" s="84">
        <f t="shared" si="8"/>
        <v>52689</v>
      </c>
      <c r="R133" s="126">
        <f>IF(Q134=0,0,(SUMPRODUCT(E27:N27,E28:N28)+SUMPRODUCT(E80:O80,E81:O81)+SUMPRODUCT(E133:O133,E134:O134))/(Q134))</f>
        <v>1910.1513465893627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" customHeight="1">
      <c r="A134" s="654"/>
      <c r="B134" s="652"/>
      <c r="C134" s="651"/>
      <c r="D134" s="70" t="s">
        <v>5</v>
      </c>
      <c r="E134" s="308">
        <v>1670</v>
      </c>
      <c r="F134" s="308">
        <v>1670</v>
      </c>
      <c r="G134" s="308">
        <v>1670</v>
      </c>
      <c r="H134" s="308">
        <v>1000</v>
      </c>
      <c r="I134" s="338">
        <v>1666.61</v>
      </c>
      <c r="J134" s="308">
        <v>1696.57</v>
      </c>
      <c r="K134" s="308">
        <v>1734.94</v>
      </c>
      <c r="L134" s="308">
        <v>1772.82</v>
      </c>
      <c r="M134" s="308">
        <v>1772.82</v>
      </c>
      <c r="N134" s="308">
        <v>1772.82</v>
      </c>
      <c r="O134" s="308"/>
      <c r="P134" s="51">
        <f>IF(SUM(E133:O133)=0,0,SUMPRODUCT(E134:O134,E133:O133)/SUM(E133:O133))</f>
        <v>1619.9900855018589</v>
      </c>
      <c r="Q134" s="127">
        <f t="shared" si="8"/>
        <v>39025.26</v>
      </c>
      <c r="R134" s="51">
        <f>IF(Q133=0,0,(SUMPRODUCT(E27:N27,E28:N28)+SUMPRODUCT(E80:O80,E81:O81)+SUMPRODUCT(E133:O133,E134:O134))/Q133)</f>
        <v>1414.7953641177476</v>
      </c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2" customHeight="1">
      <c r="A135" s="654"/>
      <c r="B135" s="649">
        <f>+B133+1</f>
        <v>11</v>
      </c>
      <c r="C135" s="650" t="s">
        <v>148</v>
      </c>
      <c r="D135" s="69" t="s">
        <v>3</v>
      </c>
      <c r="E135" s="312">
        <v>886.5</v>
      </c>
      <c r="F135" s="312">
        <v>0</v>
      </c>
      <c r="G135" s="311">
        <v>84</v>
      </c>
      <c r="H135" s="311">
        <v>0</v>
      </c>
      <c r="I135" s="311">
        <v>0</v>
      </c>
      <c r="J135" s="311">
        <v>0</v>
      </c>
      <c r="K135" s="312">
        <v>0</v>
      </c>
      <c r="L135" s="312">
        <v>0</v>
      </c>
      <c r="M135" s="312">
        <v>0</v>
      </c>
      <c r="N135" s="311">
        <v>0</v>
      </c>
      <c r="O135" s="311"/>
      <c r="P135" s="177">
        <f>IF(SUM(E136:O136)=0,0,SUMPRODUCT(E135:O135,E136:O136)/SUM(E136:O136))</f>
        <v>361.68882508833923</v>
      </c>
      <c r="Q135" s="84">
        <f t="shared" si="8"/>
        <v>44659.5</v>
      </c>
      <c r="R135" s="126">
        <f>IF(Q136=0,0,(SUMPRODUCT(E29:N29,E30:N30)+SUMPRODUCT(E82:O82,E83:O83)+SUMPRODUCT(E135:O135,E136:O136))/(Q136))</f>
        <v>2134.2623154862081</v>
      </c>
      <c r="S135" s="379"/>
      <c r="T135" s="379"/>
      <c r="U135" s="379"/>
      <c r="V135" s="379"/>
      <c r="W135" s="379"/>
      <c r="X135" s="379"/>
      <c r="Y135" s="379"/>
      <c r="Z135" s="379"/>
      <c r="AA135" s="379"/>
      <c r="AB135" s="379"/>
      <c r="AC135" s="379"/>
    </row>
    <row r="136" spans="1:29" ht="12" customHeight="1">
      <c r="A136" s="654"/>
      <c r="B136" s="652"/>
      <c r="C136" s="651"/>
      <c r="D136" s="70" t="s">
        <v>5</v>
      </c>
      <c r="E136" s="308">
        <v>875</v>
      </c>
      <c r="F136" s="308">
        <v>875</v>
      </c>
      <c r="G136" s="309">
        <v>514</v>
      </c>
      <c r="H136" s="308">
        <v>0</v>
      </c>
      <c r="I136" s="338">
        <v>0</v>
      </c>
      <c r="J136" s="308">
        <v>0</v>
      </c>
      <c r="K136" s="308">
        <v>0</v>
      </c>
      <c r="L136" s="308">
        <v>0</v>
      </c>
      <c r="M136" s="308">
        <v>0</v>
      </c>
      <c r="N136" s="309">
        <v>0</v>
      </c>
      <c r="O136" s="309"/>
      <c r="P136" s="51">
        <f>IF(SUM(E135:O135)=0,0,SUMPRODUCT(E136:O136,E135:O135)/SUM(E135:O135))</f>
        <v>843.75425038639878</v>
      </c>
      <c r="Q136" s="127">
        <f t="shared" si="8"/>
        <v>15674.98</v>
      </c>
      <c r="R136" s="51">
        <f>IF(Q135=0,0,(SUMPRODUCT(E29:N29,E30:N30)+SUMPRODUCT(E82:O82,E83:O83)+SUMPRODUCT(E135:O135,E136:O136))/Q135)</f>
        <v>749.10196285224868</v>
      </c>
      <c r="S136" s="379"/>
      <c r="T136" s="379"/>
      <c r="U136" s="379"/>
      <c r="V136" s="379"/>
      <c r="W136" s="379"/>
      <c r="X136" s="379"/>
      <c r="Y136" s="379"/>
      <c r="Z136" s="379"/>
      <c r="AA136" s="379"/>
      <c r="AB136" s="379"/>
      <c r="AC136" s="379"/>
    </row>
    <row r="137" spans="1:29" ht="12" hidden="1" customHeight="1">
      <c r="A137" s="654"/>
      <c r="B137" s="649">
        <f>+B135+1</f>
        <v>12</v>
      </c>
      <c r="C137" s="650" t="s">
        <v>207</v>
      </c>
      <c r="D137" s="69" t="s">
        <v>3</v>
      </c>
      <c r="E137" s="312"/>
      <c r="F137" s="312"/>
      <c r="G137" s="311"/>
      <c r="H137" s="311"/>
      <c r="I137" s="311"/>
      <c r="J137" s="311"/>
      <c r="K137" s="312"/>
      <c r="L137" s="312"/>
      <c r="M137" s="312"/>
      <c r="N137" s="311"/>
      <c r="O137" s="311"/>
      <c r="P137" s="177">
        <f>IF(SUM(E138:O138)=0,0,SUMPRODUCT(E137:O137,E138:O138)/SUM(E138:O138))</f>
        <v>0</v>
      </c>
      <c r="Q137" s="84">
        <f t="shared" si="8"/>
        <v>0</v>
      </c>
      <c r="R137" s="126">
        <f>IF(Q138=0,0,(SUMPRODUCT(E31:N31,E32:N32)+SUMPRODUCT(E84:O84,E85:O85)+SUMPRODUCT(E137:O137,E138:O138))/(Q138))</f>
        <v>0</v>
      </c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" hidden="1" customHeight="1">
      <c r="A138" s="654"/>
      <c r="B138" s="652"/>
      <c r="C138" s="651"/>
      <c r="D138" s="70" t="s">
        <v>5</v>
      </c>
      <c r="E138" s="308"/>
      <c r="F138" s="308"/>
      <c r="G138" s="309"/>
      <c r="H138" s="308"/>
      <c r="I138" s="338"/>
      <c r="J138" s="308"/>
      <c r="K138" s="308"/>
      <c r="L138" s="308"/>
      <c r="M138" s="308"/>
      <c r="N138" s="309"/>
      <c r="O138" s="309"/>
      <c r="P138" s="51">
        <f>IF(SUM(E137:O137)=0,0,SUMPRODUCT(E138:O138,E137:O137)/SUM(E137:O137))</f>
        <v>0</v>
      </c>
      <c r="Q138" s="127">
        <f t="shared" si="8"/>
        <v>0</v>
      </c>
      <c r="R138" s="51">
        <f>IF(Q137=0,0,(SUMPRODUCT(E31:N31,E32:N32)+SUMPRODUCT(E84:O84,E85:O85)+SUMPRODUCT(E137:O137,E138:O138))/Q137)</f>
        <v>0</v>
      </c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" customHeight="1">
      <c r="A139" s="654"/>
      <c r="B139" s="649">
        <f>+B135+1</f>
        <v>12</v>
      </c>
      <c r="C139" s="650" t="s">
        <v>159</v>
      </c>
      <c r="D139" s="69" t="s">
        <v>3</v>
      </c>
      <c r="E139" s="312">
        <v>2638.5</v>
      </c>
      <c r="F139" s="312">
        <v>571.5</v>
      </c>
      <c r="G139" s="311">
        <v>1870.5</v>
      </c>
      <c r="H139" s="311">
        <v>2044.5</v>
      </c>
      <c r="I139" s="311">
        <v>2565</v>
      </c>
      <c r="J139" s="311">
        <v>2173.5</v>
      </c>
      <c r="K139" s="312">
        <v>2862</v>
      </c>
      <c r="L139" s="312">
        <v>2184</v>
      </c>
      <c r="M139" s="312">
        <v>2016</v>
      </c>
      <c r="N139" s="311">
        <v>1993.5</v>
      </c>
      <c r="O139" s="311"/>
      <c r="P139" s="65">
        <f>IF(SUM(E140:O140)=0,0,SUMPRODUCT(E139:O139,E140:O140)/SUM(E140:O140))</f>
        <v>2119.0066034302413</v>
      </c>
      <c r="Q139" s="84">
        <f t="shared" si="8"/>
        <v>40528.5</v>
      </c>
      <c r="R139" s="126">
        <f>IF(Q140=0,0,(SUMPRODUCT(E33:N33,E34:N34)+SUMPRODUCT(E86:O86,E87:O87)+SUMPRODUCT(E139:O139,E140:O140))/(Q140))</f>
        <v>2302.0815743495068</v>
      </c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" customHeight="1">
      <c r="A140" s="654"/>
      <c r="B140" s="652"/>
      <c r="C140" s="651"/>
      <c r="D140" s="70" t="s">
        <v>5</v>
      </c>
      <c r="E140" s="309">
        <v>1966</v>
      </c>
      <c r="F140" s="309">
        <v>1507</v>
      </c>
      <c r="G140" s="309">
        <v>1966</v>
      </c>
      <c r="H140" s="308">
        <v>2185</v>
      </c>
      <c r="I140" s="338">
        <v>2185.89</v>
      </c>
      <c r="J140" s="308">
        <v>2057.8000000000002</v>
      </c>
      <c r="K140" s="308">
        <v>1612.31</v>
      </c>
      <c r="L140" s="309">
        <v>2129.17</v>
      </c>
      <c r="M140" s="309">
        <v>2018.34</v>
      </c>
      <c r="N140" s="309">
        <v>2018.34</v>
      </c>
      <c r="O140" s="309"/>
      <c r="P140" s="51">
        <f>IF(SUM(E139:O139)=0,0,SUMPRODUCT(E140:O140,E139:O139)/SUM(E139:O139))</f>
        <v>1990.0418700702712</v>
      </c>
      <c r="Q140" s="127">
        <f t="shared" si="8"/>
        <v>30305.85</v>
      </c>
      <c r="R140" s="51">
        <f>IF(Q139=0,0,(SUMPRODUCT(E33:N33,E34:N34)+SUMPRODUCT(E86:O86,E87:O87)+SUMPRODUCT(E139:O139,E140:O140))/Q139)</f>
        <v>1721.4192205485028</v>
      </c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2" customHeight="1">
      <c r="A141" s="654"/>
      <c r="B141" s="649">
        <f>+B139+1</f>
        <v>13</v>
      </c>
      <c r="C141" s="650" t="s">
        <v>160</v>
      </c>
      <c r="D141" s="69" t="s">
        <v>3</v>
      </c>
      <c r="E141" s="312">
        <v>2563.5</v>
      </c>
      <c r="F141" s="312">
        <v>0</v>
      </c>
      <c r="G141" s="311">
        <v>1606.5</v>
      </c>
      <c r="H141" s="311">
        <v>2196</v>
      </c>
      <c r="I141" s="311">
        <v>1522.5</v>
      </c>
      <c r="J141" s="311">
        <v>2154</v>
      </c>
      <c r="K141" s="312">
        <v>2668.5</v>
      </c>
      <c r="L141" s="312">
        <v>1858.5</v>
      </c>
      <c r="M141" s="312">
        <v>2454</v>
      </c>
      <c r="N141" s="311">
        <v>1588.5</v>
      </c>
      <c r="O141" s="311"/>
      <c r="P141" s="65">
        <f>IF(SUM(E142:O142)=0,0,SUMPRODUCT(E141:O141,E142:O142)/SUM(E142:O142))</f>
        <v>1862.5492458387819</v>
      </c>
      <c r="Q141" s="84">
        <f t="shared" si="8"/>
        <v>62917.5</v>
      </c>
      <c r="R141" s="126">
        <f>IF(Q142=0,0,(SUMPRODUCT(E35:N35,E36:N36)+SUMPRODUCT(E88:O88,E89:O89)+SUMPRODUCT(E141:O141,E142:O142))/(Q142))</f>
        <v>2230.8523798776309</v>
      </c>
      <c r="S141" s="354"/>
      <c r="T141" s="354"/>
      <c r="U141" s="354"/>
      <c r="V141" s="354"/>
      <c r="W141" s="354"/>
      <c r="X141" s="354"/>
      <c r="Y141" s="354"/>
      <c r="Z141" s="354"/>
      <c r="AA141" s="354"/>
      <c r="AB141" s="354"/>
      <c r="AC141" s="354"/>
    </row>
    <row r="142" spans="1:29" ht="12" customHeight="1">
      <c r="A142" s="654"/>
      <c r="B142" s="652"/>
      <c r="C142" s="651"/>
      <c r="D142" s="70" t="s">
        <v>5</v>
      </c>
      <c r="E142" s="309">
        <v>982</v>
      </c>
      <c r="F142" s="309">
        <v>982</v>
      </c>
      <c r="G142" s="308">
        <v>982</v>
      </c>
      <c r="H142" s="308">
        <v>1017</v>
      </c>
      <c r="I142" s="338">
        <v>992.43</v>
      </c>
      <c r="J142" s="308">
        <v>957.92</v>
      </c>
      <c r="K142" s="309">
        <v>1020.62</v>
      </c>
      <c r="L142" s="309">
        <v>2216.9499999999998</v>
      </c>
      <c r="M142" s="309">
        <v>937.95</v>
      </c>
      <c r="N142" s="308">
        <v>937.95</v>
      </c>
      <c r="O142" s="308"/>
      <c r="P142" s="51">
        <f>IF(SUM(E141:O141)=0,0,SUMPRODUCT(E142:O142,E141:O141)/SUM(E141:O141))</f>
        <v>1103.4813708897484</v>
      </c>
      <c r="Q142" s="127">
        <f t="shared" si="8"/>
        <v>23172.620000000003</v>
      </c>
      <c r="R142" s="51">
        <f>IF(Q141=0,0,(SUMPRODUCT(E35:N35,E36:N36)+SUMPRODUCT(E88:O88,E89:O89)+SUMPRODUCT(E141:O141,E142:O142))/Q141)</f>
        <v>821.62664560734288</v>
      </c>
      <c r="S142" s="354"/>
      <c r="T142" s="354"/>
      <c r="U142" s="354"/>
      <c r="V142" s="354"/>
      <c r="W142" s="354"/>
      <c r="X142" s="354"/>
      <c r="Y142" s="354"/>
      <c r="Z142" s="354"/>
      <c r="AA142" s="354"/>
      <c r="AB142" s="354"/>
      <c r="AC142" s="354"/>
    </row>
    <row r="143" spans="1:29" ht="12" hidden="1" customHeight="1">
      <c r="A143" s="654"/>
      <c r="B143" s="652">
        <f>+B141+1</f>
        <v>14</v>
      </c>
      <c r="C143" s="650" t="s">
        <v>211</v>
      </c>
      <c r="D143" s="69" t="s">
        <v>3</v>
      </c>
      <c r="E143" s="312"/>
      <c r="F143" s="312"/>
      <c r="G143" s="311"/>
      <c r="H143" s="311"/>
      <c r="I143" s="311"/>
      <c r="J143" s="311"/>
      <c r="K143" s="312"/>
      <c r="L143" s="312"/>
      <c r="M143" s="312"/>
      <c r="N143" s="311"/>
      <c r="O143" s="311"/>
      <c r="P143" s="65">
        <f>IF(SUM(E144:O144)=0,0,SUMPRODUCT(E143:O143,E144:O144)/SUM(E144:O144))</f>
        <v>0</v>
      </c>
      <c r="Q143" s="84">
        <f t="shared" si="8"/>
        <v>0</v>
      </c>
      <c r="R143" s="126">
        <f>IF(Q144=0,0,(SUMPRODUCT(E37:N37,E38:N38)+SUMPRODUCT(E90:O90,E91:O91)+SUMPRODUCT(E143:O143,E144:O144))/(Q144))</f>
        <v>0</v>
      </c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2" hidden="1" customHeight="1">
      <c r="A144" s="654"/>
      <c r="B144" s="655"/>
      <c r="C144" s="651"/>
      <c r="D144" s="70" t="s">
        <v>5</v>
      </c>
      <c r="E144" s="309"/>
      <c r="F144" s="309"/>
      <c r="G144" s="308"/>
      <c r="H144" s="308"/>
      <c r="I144" s="338"/>
      <c r="J144" s="308"/>
      <c r="K144" s="309"/>
      <c r="L144" s="309"/>
      <c r="M144" s="309"/>
      <c r="N144" s="308"/>
      <c r="O144" s="308"/>
      <c r="P144" s="51">
        <f>IF(SUM(E143:O143)=0,0,SUMPRODUCT(E144:O144,E143:O143)/SUM(E143:O143))</f>
        <v>0</v>
      </c>
      <c r="Q144" s="127">
        <f t="shared" si="8"/>
        <v>0</v>
      </c>
      <c r="R144" s="51">
        <f>IF(Q143=0,0,(SUMPRODUCT(E37:N37,E38:N38)+SUMPRODUCT(E90:O90,E91:O91)+SUMPRODUCT(E143:O143,E144:O144))/Q143)</f>
        <v>0</v>
      </c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2" hidden="1" customHeight="1">
      <c r="A145" s="654"/>
      <c r="B145" s="652">
        <f>+B143+1</f>
        <v>15</v>
      </c>
      <c r="C145" s="650" t="s">
        <v>225</v>
      </c>
      <c r="D145" s="69" t="s">
        <v>3</v>
      </c>
      <c r="E145" s="312"/>
      <c r="F145" s="312"/>
      <c r="G145" s="311"/>
      <c r="H145" s="311"/>
      <c r="I145" s="311"/>
      <c r="J145" s="311"/>
      <c r="K145" s="312"/>
      <c r="L145" s="312"/>
      <c r="M145" s="312"/>
      <c r="N145" s="311"/>
      <c r="O145" s="311"/>
      <c r="P145" s="65">
        <f>IF(SUM(E146:O146)=0,0,SUMPRODUCT(E145:O145,E146:O146)/SUM(E146:O146))</f>
        <v>0</v>
      </c>
      <c r="Q145" s="84">
        <f t="shared" si="8"/>
        <v>0</v>
      </c>
      <c r="R145" s="126">
        <f>IF(Q146=0,0,(SUMPRODUCT(E39:N39,E40:N40)+SUMPRODUCT(E92:O92,E93:O93)+SUMPRODUCT(E145:O145,E146:O146))/(Q146))</f>
        <v>0</v>
      </c>
      <c r="S145" s="377"/>
      <c r="T145" s="377"/>
      <c r="U145" s="377"/>
      <c r="V145" s="377"/>
      <c r="W145" s="377"/>
      <c r="X145" s="377"/>
      <c r="Y145" s="377"/>
      <c r="Z145" s="377"/>
      <c r="AA145" s="377"/>
      <c r="AB145" s="377"/>
      <c r="AC145" s="377"/>
    </row>
    <row r="146" spans="1:29" ht="12" hidden="1" customHeight="1">
      <c r="A146" s="654"/>
      <c r="B146" s="655"/>
      <c r="C146" s="651"/>
      <c r="D146" s="70" t="s">
        <v>5</v>
      </c>
      <c r="E146" s="309"/>
      <c r="F146" s="309"/>
      <c r="G146" s="308"/>
      <c r="H146" s="308"/>
      <c r="I146" s="338"/>
      <c r="J146" s="308"/>
      <c r="K146" s="309"/>
      <c r="L146" s="309"/>
      <c r="M146" s="309"/>
      <c r="N146" s="308"/>
      <c r="O146" s="308"/>
      <c r="P146" s="51">
        <f>IF(SUM(E145:O145)=0,0,SUMPRODUCT(E146:O146,E145:O145)/SUM(E145:O145))</f>
        <v>0</v>
      </c>
      <c r="Q146" s="127">
        <f t="shared" si="8"/>
        <v>0</v>
      </c>
      <c r="R146" s="51">
        <f>IF(Q145=0,0,(SUMPRODUCT(E39:N39,E40:N40)+SUMPRODUCT(E92:O92,E93:O93)+SUMPRODUCT(E145:O145,E146:O146))/Q145)</f>
        <v>0</v>
      </c>
      <c r="S146" s="377"/>
      <c r="T146" s="377"/>
      <c r="U146" s="377"/>
      <c r="V146" s="377"/>
      <c r="W146" s="377"/>
      <c r="X146" s="377"/>
      <c r="Y146" s="377"/>
      <c r="Z146" s="377"/>
      <c r="AA146" s="377"/>
      <c r="AB146" s="377"/>
      <c r="AC146" s="377"/>
    </row>
    <row r="147" spans="1:29" ht="12" customHeight="1">
      <c r="A147" s="654"/>
      <c r="B147" s="652">
        <f>+B141+1</f>
        <v>14</v>
      </c>
      <c r="C147" s="650" t="s">
        <v>175</v>
      </c>
      <c r="D147" s="69" t="s">
        <v>3</v>
      </c>
      <c r="E147" s="312">
        <v>2646</v>
      </c>
      <c r="F147" s="312">
        <v>60</v>
      </c>
      <c r="G147" s="311">
        <v>2077.5</v>
      </c>
      <c r="H147" s="311">
        <v>3345</v>
      </c>
      <c r="I147" s="311">
        <v>1042.5</v>
      </c>
      <c r="J147" s="311">
        <v>3196.5</v>
      </c>
      <c r="K147" s="312">
        <v>2854.5</v>
      </c>
      <c r="L147" s="312">
        <v>1464</v>
      </c>
      <c r="M147" s="312">
        <v>2635.5</v>
      </c>
      <c r="N147" s="311">
        <v>1827</v>
      </c>
      <c r="O147" s="311"/>
      <c r="P147" s="65">
        <f>IF(SUM(E148:O148)=0,0,SUMPRODUCT(E147:O147,E148:O148)/SUM(E148:O148))</f>
        <v>2146.0084275043091</v>
      </c>
      <c r="Q147" s="84">
        <f t="shared" si="8"/>
        <v>69900</v>
      </c>
      <c r="R147" s="126">
        <f>IF(Q148=0,0,(SUMPRODUCT(E41:N41,E42:N42)+SUMPRODUCT(E94:O94,E95:O95)+SUMPRODUCT(E147:O147,E148:O148))/(Q148))</f>
        <v>2657.8020065783389</v>
      </c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2" customHeight="1">
      <c r="A148" s="654"/>
      <c r="B148" s="655"/>
      <c r="C148" s="651"/>
      <c r="D148" s="70" t="s">
        <v>5</v>
      </c>
      <c r="E148" s="309">
        <v>514</v>
      </c>
      <c r="F148" s="309">
        <v>514</v>
      </c>
      <c r="G148" s="308">
        <v>514</v>
      </c>
      <c r="H148" s="308">
        <v>541</v>
      </c>
      <c r="I148" s="338">
        <v>601.52</v>
      </c>
      <c r="J148" s="308">
        <v>601.52</v>
      </c>
      <c r="K148" s="309">
        <v>1050</v>
      </c>
      <c r="L148" s="309">
        <v>960.58</v>
      </c>
      <c r="M148" s="309">
        <v>849.76</v>
      </c>
      <c r="N148" s="308">
        <v>849.76</v>
      </c>
      <c r="O148" s="308"/>
      <c r="P148" s="51">
        <f>IF(SUM(E147:O147)=0,0,SUMPRODUCT(E148:O148,E147:O147)/SUM(E147:O147))</f>
        <v>709.92152634938645</v>
      </c>
      <c r="Q148" s="127">
        <f t="shared" si="8"/>
        <v>23249.03</v>
      </c>
      <c r="R148" s="51">
        <f>IF(Q147=0,0,(SUMPRODUCT(E41:N41,E42:N42)+SUMPRODUCT(E94:O94,E95:O95)+SUMPRODUCT(E147:O147,E148:O148))/Q147)</f>
        <v>883.99597403433472</v>
      </c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2" customHeight="1">
      <c r="A149" s="654"/>
      <c r="B149" s="652">
        <f>+B147+1</f>
        <v>15</v>
      </c>
      <c r="C149" s="650" t="s">
        <v>187</v>
      </c>
      <c r="D149" s="69" t="s">
        <v>3</v>
      </c>
      <c r="E149" s="312">
        <v>3091.5</v>
      </c>
      <c r="F149" s="312">
        <v>1615.5</v>
      </c>
      <c r="G149" s="311">
        <v>1848</v>
      </c>
      <c r="H149" s="311">
        <v>2392.5</v>
      </c>
      <c r="I149" s="311">
        <v>2935.5</v>
      </c>
      <c r="J149" s="311">
        <v>4183.5</v>
      </c>
      <c r="K149" s="312">
        <v>2602.5</v>
      </c>
      <c r="L149" s="312">
        <v>1548</v>
      </c>
      <c r="M149" s="312">
        <v>3198</v>
      </c>
      <c r="N149" s="311">
        <v>3195</v>
      </c>
      <c r="O149" s="311"/>
      <c r="P149" s="65">
        <f>IF(SUM(E150:O150)=0,0,SUMPRODUCT(E149:O149,E150:O150)/SUM(E150:O150))</f>
        <v>2765.5375620891136</v>
      </c>
      <c r="Q149" s="84">
        <f t="shared" si="8"/>
        <v>81487.5</v>
      </c>
      <c r="R149" s="126">
        <f>IF(Q150=0,0,(SUMPRODUCT(E43:N43,E44:N44)+SUMPRODUCT(E96:O96,E97:O97)+SUMPRODUCT(E149:O149,E150:O150))/(Q150))</f>
        <v>3056.6939299923229</v>
      </c>
      <c r="S149" s="418"/>
      <c r="T149" s="418"/>
      <c r="U149" s="418"/>
      <c r="V149" s="418"/>
      <c r="W149" s="418"/>
      <c r="X149" s="418"/>
      <c r="Y149" s="418"/>
      <c r="Z149" s="418"/>
      <c r="AA149" s="418"/>
      <c r="AB149" s="418"/>
      <c r="AC149" s="418"/>
    </row>
    <row r="150" spans="1:29" ht="12" customHeight="1">
      <c r="A150" s="654"/>
      <c r="B150" s="655"/>
      <c r="C150" s="651"/>
      <c r="D150" s="70" t="s">
        <v>5</v>
      </c>
      <c r="E150" s="309">
        <v>881</v>
      </c>
      <c r="F150" s="309">
        <v>881</v>
      </c>
      <c r="G150" s="308">
        <v>881</v>
      </c>
      <c r="H150" s="308">
        <v>2048</v>
      </c>
      <c r="I150" s="338">
        <v>2089.94</v>
      </c>
      <c r="J150" s="308">
        <v>2074.8000000000002</v>
      </c>
      <c r="K150" s="309">
        <v>2012.19</v>
      </c>
      <c r="L150" s="309">
        <v>2042.57</v>
      </c>
      <c r="M150" s="309">
        <v>2107.04</v>
      </c>
      <c r="N150" s="308">
        <v>2107.04</v>
      </c>
      <c r="O150" s="308"/>
      <c r="P150" s="51">
        <f>IF(SUM(E149:O149)=0,0,SUMPRODUCT(E150:O150,E149:O149)/SUM(E149:O149))</f>
        <v>1779.7320264937994</v>
      </c>
      <c r="Q150" s="127">
        <f t="shared" si="8"/>
        <v>49408.01</v>
      </c>
      <c r="R150" s="51">
        <f>IF(Q149=0,0,(SUMPRODUCT(E43:N43,E44:N44)+SUMPRODUCT(E96:O96,E97:O97)+SUMPRODUCT(E149:O149,E150:O150))/Q149)</f>
        <v>1853.3537568338702</v>
      </c>
      <c r="S150" s="418"/>
      <c r="T150" s="418"/>
      <c r="U150" s="418"/>
      <c r="V150" s="418"/>
      <c r="W150" s="418"/>
      <c r="X150" s="418"/>
      <c r="Y150" s="418"/>
      <c r="Z150" s="418"/>
      <c r="AA150" s="418"/>
      <c r="AB150" s="418"/>
      <c r="AC150" s="418"/>
    </row>
    <row r="151" spans="1:29" ht="12" customHeight="1">
      <c r="A151" s="654"/>
      <c r="B151" s="652">
        <f>+B149+1</f>
        <v>16</v>
      </c>
      <c r="C151" s="650" t="s">
        <v>246</v>
      </c>
      <c r="D151" s="69" t="s">
        <v>3</v>
      </c>
      <c r="E151" s="312">
        <v>0</v>
      </c>
      <c r="F151" s="312">
        <v>0</v>
      </c>
      <c r="G151" s="311">
        <v>0</v>
      </c>
      <c r="H151" s="311">
        <v>0</v>
      </c>
      <c r="I151" s="311">
        <v>0</v>
      </c>
      <c r="J151" s="311">
        <v>0</v>
      </c>
      <c r="K151" s="312">
        <v>0</v>
      </c>
      <c r="L151" s="312">
        <v>136.5</v>
      </c>
      <c r="M151" s="312">
        <v>0</v>
      </c>
      <c r="N151" s="311">
        <v>0</v>
      </c>
      <c r="O151" s="311"/>
      <c r="P151" s="65">
        <f>IF(SUM(E152:O152)=0,0,SUMPRODUCT(E151:O151,E152:O152)/SUM(E152:O152))</f>
        <v>136.5</v>
      </c>
      <c r="Q151" s="84">
        <f t="shared" si="8"/>
        <v>378</v>
      </c>
      <c r="R151" s="126">
        <f>IF(Q152=0,0,(SUMPRODUCT(E45:N45,E46:N46)+SUMPRODUCT(E98:O98,E99:O99)+SUMPRODUCT(E151:O151,E152:O152))/(Q152))</f>
        <v>214.42850369026513</v>
      </c>
      <c r="S151" s="418"/>
      <c r="T151" s="418"/>
      <c r="U151" s="418"/>
      <c r="V151" s="418"/>
      <c r="W151" s="418"/>
      <c r="X151" s="418"/>
      <c r="Y151" s="418"/>
      <c r="Z151" s="418"/>
      <c r="AA151" s="418"/>
      <c r="AB151" s="418"/>
      <c r="AC151" s="418"/>
    </row>
    <row r="152" spans="1:29" ht="12" customHeight="1">
      <c r="A152" s="654"/>
      <c r="B152" s="655"/>
      <c r="C152" s="651"/>
      <c r="D152" s="70" t="s">
        <v>5</v>
      </c>
      <c r="E152" s="309">
        <v>0</v>
      </c>
      <c r="F152" s="309">
        <v>0</v>
      </c>
      <c r="G152" s="308">
        <v>0</v>
      </c>
      <c r="H152" s="308">
        <v>0</v>
      </c>
      <c r="I152" s="338">
        <v>0</v>
      </c>
      <c r="J152" s="308">
        <v>0</v>
      </c>
      <c r="K152" s="309">
        <v>0</v>
      </c>
      <c r="L152" s="309">
        <v>937.95</v>
      </c>
      <c r="M152" s="309">
        <v>0</v>
      </c>
      <c r="N152" s="308">
        <v>0</v>
      </c>
      <c r="O152" s="308"/>
      <c r="P152" s="51">
        <f>IF(SUM(E151:O151)=0,0,SUMPRODUCT(E152:O152,E151:O151)/SUM(E151:O151))</f>
        <v>937.95</v>
      </c>
      <c r="Q152" s="127">
        <f t="shared" si="8"/>
        <v>3637.95</v>
      </c>
      <c r="R152" s="51">
        <f>IF(Q151=0,0,(SUMPRODUCT(E45:N45,E46:N46)+SUMPRODUCT(E98:O98,E99:O99)+SUMPRODUCT(E151:O151,E152:O152))/Q151)</f>
        <v>2063.7041666666669</v>
      </c>
      <c r="S152" s="418"/>
      <c r="T152" s="418"/>
      <c r="U152" s="418"/>
      <c r="V152" s="418"/>
      <c r="W152" s="418"/>
      <c r="X152" s="418"/>
      <c r="Y152" s="418"/>
      <c r="Z152" s="418"/>
      <c r="AA152" s="418"/>
      <c r="AB152" s="418"/>
      <c r="AC152" s="418"/>
    </row>
    <row r="153" spans="1:29" ht="12" hidden="1" customHeight="1">
      <c r="A153" s="654"/>
      <c r="B153" s="652">
        <f>+B151+1</f>
        <v>17</v>
      </c>
      <c r="C153" s="650" t="s">
        <v>247</v>
      </c>
      <c r="D153" s="69" t="s">
        <v>3</v>
      </c>
      <c r="E153" s="312"/>
      <c r="F153" s="312"/>
      <c r="G153" s="311"/>
      <c r="H153" s="311"/>
      <c r="I153" s="311"/>
      <c r="J153" s="311"/>
      <c r="K153" s="312"/>
      <c r="L153" s="312"/>
      <c r="M153" s="312"/>
      <c r="N153" s="311"/>
      <c r="O153" s="311"/>
      <c r="P153" s="65">
        <f>IF(SUM(E154:O154)=0,0,SUMPRODUCT(E153:O153,E154:O154)/SUM(E154:O154))</f>
        <v>0</v>
      </c>
      <c r="Q153" s="84">
        <f t="shared" si="8"/>
        <v>0</v>
      </c>
      <c r="R153" s="126">
        <f>IF(Q154=0,0,(SUMPRODUCT(E47:N47,E48:N48)+SUMPRODUCT(E100:O100,E101:O101)+SUMPRODUCT(E153:O153,E154:O154))/(Q154))</f>
        <v>0</v>
      </c>
      <c r="S153" s="418"/>
      <c r="T153" s="418"/>
      <c r="U153" s="418"/>
      <c r="V153" s="418"/>
      <c r="W153" s="418"/>
      <c r="X153" s="418"/>
      <c r="Y153" s="418"/>
      <c r="Z153" s="418"/>
      <c r="AA153" s="418"/>
      <c r="AB153" s="418"/>
      <c r="AC153" s="418"/>
    </row>
    <row r="154" spans="1:29" ht="12" hidden="1" customHeight="1">
      <c r="A154" s="654"/>
      <c r="B154" s="655"/>
      <c r="C154" s="651"/>
      <c r="D154" s="70" t="s">
        <v>5</v>
      </c>
      <c r="E154" s="309"/>
      <c r="F154" s="309"/>
      <c r="G154" s="308"/>
      <c r="H154" s="308"/>
      <c r="I154" s="338"/>
      <c r="J154" s="308"/>
      <c r="K154" s="309"/>
      <c r="L154" s="309"/>
      <c r="M154" s="309"/>
      <c r="N154" s="308"/>
      <c r="O154" s="308"/>
      <c r="P154" s="51">
        <f>IF(SUM(E153:O153)=0,0,SUMPRODUCT(E154:O154,E153:O153)/SUM(E153:O153))</f>
        <v>0</v>
      </c>
      <c r="Q154" s="127">
        <f t="shared" si="8"/>
        <v>0</v>
      </c>
      <c r="R154" s="51">
        <f>IF(Q153=0,0,(SUMPRODUCT(E47:N47,E48:N48)+SUMPRODUCT(E100:O100,E101:O101)+SUMPRODUCT(E153:O153,E154:O154))/Q153)</f>
        <v>0</v>
      </c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</row>
    <row r="155" spans="1:29" ht="12" hidden="1" customHeight="1">
      <c r="A155" s="654"/>
      <c r="B155" s="652">
        <f>+B153+1</f>
        <v>18</v>
      </c>
      <c r="C155" s="650" t="s">
        <v>216</v>
      </c>
      <c r="D155" s="69" t="s">
        <v>3</v>
      </c>
      <c r="E155" s="312"/>
      <c r="F155" s="312"/>
      <c r="G155" s="311"/>
      <c r="H155" s="311"/>
      <c r="I155" s="311"/>
      <c r="J155" s="311"/>
      <c r="K155" s="312"/>
      <c r="L155" s="312"/>
      <c r="M155" s="312"/>
      <c r="N155" s="311"/>
      <c r="O155" s="311"/>
      <c r="P155" s="65">
        <f>IF(SUM(E156:O156)=0,0,SUMPRODUCT(E155:O155,E156:O156)/SUM(E156:O156))</f>
        <v>0</v>
      </c>
      <c r="Q155" s="84">
        <f t="shared" si="8"/>
        <v>26452.5</v>
      </c>
      <c r="R155" s="126">
        <f>IF(Q156=0,0,(SUMPRODUCT(E49:N49,E50:N50)+SUMPRODUCT(E102:O102,E103:O103)+SUMPRODUCT(E155:O155,E156:O156))/(Q156))</f>
        <v>3042.245868497861</v>
      </c>
      <c r="S155" s="378"/>
      <c r="T155" s="378"/>
      <c r="U155" s="378"/>
      <c r="V155" s="378"/>
      <c r="W155" s="378"/>
      <c r="X155" s="378"/>
      <c r="Y155" s="378"/>
      <c r="Z155" s="378"/>
      <c r="AA155" s="378"/>
      <c r="AB155" s="378"/>
      <c r="AC155" s="378"/>
    </row>
    <row r="156" spans="1:29" ht="12" hidden="1" customHeight="1">
      <c r="A156" s="662"/>
      <c r="B156" s="655"/>
      <c r="C156" s="661"/>
      <c r="D156" s="70" t="s">
        <v>5</v>
      </c>
      <c r="E156" s="309"/>
      <c r="F156" s="309"/>
      <c r="G156" s="308"/>
      <c r="H156" s="308"/>
      <c r="I156" s="338"/>
      <c r="J156" s="308"/>
      <c r="K156" s="309"/>
      <c r="L156" s="309"/>
      <c r="M156" s="309"/>
      <c r="N156" s="308"/>
      <c r="O156" s="308"/>
      <c r="P156" s="51">
        <f>IF(SUM(E155:O155)=0,0,SUMPRODUCT(E156:O156,E155:O155)/SUM(E155:O155))</f>
        <v>0</v>
      </c>
      <c r="Q156" s="127">
        <f>SUM(E50:O50)+SUM(E103:O103)+SUM(E156:O156)</f>
        <v>12947.470000000001</v>
      </c>
      <c r="R156" s="51">
        <f>IF(Q155=0,0,(SUMPRODUCT(E49:N49,E50:N50)+SUMPRODUCT(E102:O102,E103:O103)+SUMPRODUCT(E155:O155,E156:O156))/Q155)</f>
        <v>1489.0610382761554</v>
      </c>
      <c r="S156" s="378"/>
      <c r="T156" s="378"/>
      <c r="U156" s="378"/>
      <c r="V156" s="378"/>
      <c r="W156" s="378"/>
      <c r="X156" s="378"/>
      <c r="Y156" s="378"/>
      <c r="Z156" s="378"/>
      <c r="AA156" s="378"/>
      <c r="AB156" s="378"/>
      <c r="AC156" s="378"/>
    </row>
    <row r="157" spans="1:29" ht="12" customHeight="1">
      <c r="A157" s="610" t="s">
        <v>6</v>
      </c>
      <c r="B157" s="611"/>
      <c r="C157" s="611"/>
      <c r="D157" s="118" t="s">
        <v>3</v>
      </c>
      <c r="E157" s="81">
        <f>E109+E111+E113+E115+E117+E119+E121+E123+E125+E127+E129+E131+E133+E137+E139+E141+E143+E147+E145+E155+E135+E149+E151+E153</f>
        <v>28804.5</v>
      </c>
      <c r="F157" s="81">
        <f t="shared" ref="F157:O157" si="13">F109+F111+F113+F115+F117+F119+F121+F123+F125+F127+F129+F131+F133+F137+F139+F141+F143+F147+F145+F155+F135+F149+F151+F153</f>
        <v>17842.5</v>
      </c>
      <c r="G157" s="81">
        <f t="shared" si="13"/>
        <v>23793</v>
      </c>
      <c r="H157" s="81">
        <f t="shared" si="13"/>
        <v>26707.5</v>
      </c>
      <c r="I157" s="81">
        <f t="shared" si="13"/>
        <v>22864.5</v>
      </c>
      <c r="J157" s="81">
        <f t="shared" si="13"/>
        <v>31998</v>
      </c>
      <c r="K157" s="81">
        <f t="shared" si="13"/>
        <v>26457</v>
      </c>
      <c r="L157" s="81">
        <f t="shared" si="13"/>
        <v>18243</v>
      </c>
      <c r="M157" s="81">
        <f t="shared" si="13"/>
        <v>27865.5</v>
      </c>
      <c r="N157" s="81">
        <f t="shared" si="13"/>
        <v>23370</v>
      </c>
      <c r="O157" s="81">
        <f t="shared" si="13"/>
        <v>0</v>
      </c>
      <c r="P157" s="84">
        <f>IF(SUM(E158:O158)=0,0,SUMPRODUCT(E157:O157,E158:O158)/SUM(E158:O158))</f>
        <v>24664.611926174446</v>
      </c>
      <c r="Q157" s="84">
        <f>SUM(E51:O51)+SUM(E104:O104)+SUM(E157:O157)</f>
        <v>795301.5</v>
      </c>
      <c r="R157" s="126">
        <f>IF(Q158=0,0,(SUMPRODUCT(E49:N49,E50:N50)+SUMPRODUCT(E104:O104,E105:O105)+SUMPRODUCT(E157:O157,E158:O158))/(Q158))</f>
        <v>21020.869333811919</v>
      </c>
    </row>
    <row r="158" spans="1:29" ht="12" customHeight="1">
      <c r="A158" s="608" t="s">
        <v>1</v>
      </c>
      <c r="B158" s="609"/>
      <c r="C158" s="609"/>
      <c r="D158" s="76" t="s">
        <v>5</v>
      </c>
      <c r="E158" s="77">
        <f>IF(E157=0,0,(E145*E146+E109*E110+E111*E112+E113*E114+E115*E116+E117*E118+E119*E120+E121*E122+E123*E124+E125*E126+E127*E128+E129*E130+E131*E132+E133*E134+E137*E138+E139*E140+E141*E142+E143*E144+E147*E148+E155*E156+E135*E136+E149*E150+E151*E152+E153*E154)/E157)</f>
        <v>1166.2435036192262</v>
      </c>
      <c r="F158" s="77">
        <f t="shared" ref="F158:O158" si="14">IF(F157=0,0,(F145*F146+F109*F110+F111*F112+F113*F114+F115*F116+F117*F118+F119*F120+F121*F122+F123*F124+F125*F126+F127*F128+F129*F130+F131*F132+F133*F134+F137*F138+F139*F140+F141*F142+F143*F144+F147*F148+F155*F156+F135*F136+F149*F150+F151*F152+F153*F154)/F157)</f>
        <v>1248.7052543085331</v>
      </c>
      <c r="G158" s="77">
        <f t="shared" si="14"/>
        <v>1247.8339427562728</v>
      </c>
      <c r="H158" s="77">
        <f t="shared" si="14"/>
        <v>1337.4985116540297</v>
      </c>
      <c r="I158" s="77">
        <f t="shared" si="14"/>
        <v>1523.6423715803976</v>
      </c>
      <c r="J158" s="77">
        <f t="shared" si="14"/>
        <v>1512.3422182636414</v>
      </c>
      <c r="K158" s="77">
        <f t="shared" si="14"/>
        <v>1573.4141711078355</v>
      </c>
      <c r="L158" s="77">
        <f t="shared" si="14"/>
        <v>1827.5789713862855</v>
      </c>
      <c r="M158" s="77">
        <f t="shared" si="14"/>
        <v>1437.5957075954138</v>
      </c>
      <c r="N158" s="77">
        <f t="shared" si="14"/>
        <v>1535.3309749679074</v>
      </c>
      <c r="O158" s="77">
        <f t="shared" si="14"/>
        <v>0</v>
      </c>
      <c r="P158" s="85">
        <f>IF(SUM(E157:O157)=0,0,SUMPRODUCT(E158:O158,E157:O157)/SUM(E157:O157))</f>
        <v>1433.4667750775875</v>
      </c>
      <c r="Q158" s="132">
        <f>SUM(E52:O52)+SUM(E105:O105)+SUM(E158:O158)</f>
        <v>38369.338320497482</v>
      </c>
      <c r="R158" s="85">
        <f>IF(Q157=0,0,(SUMPRODUCT(E51:O51,E52:O52)+SUMPRODUCT(E104:O104,E105:O105)+SUMPRODUCT(E157:O157,E158:O158))/Q157)</f>
        <v>1367.5177086991539</v>
      </c>
      <c r="T158" s="8"/>
      <c r="U158" s="8"/>
    </row>
    <row r="159" spans="1:29" ht="12" customHeight="1">
      <c r="A159" s="59"/>
      <c r="B159" s="59"/>
      <c r="C159" s="59"/>
      <c r="D159" s="173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</row>
    <row r="160" spans="1:29" ht="12" customHeight="1">
      <c r="A160" s="59"/>
      <c r="B160" s="59"/>
      <c r="C160" s="59"/>
      <c r="D160" s="173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spans="1:18" ht="12" customHeight="1">
      <c r="A161" s="59"/>
      <c r="B161" s="59"/>
      <c r="C161" s="59"/>
      <c r="D161" s="173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</row>
    <row r="162" spans="1:18" ht="12" customHeight="1">
      <c r="A162" s="59"/>
      <c r="B162" s="59"/>
      <c r="C162" s="59"/>
      <c r="D162" s="173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</row>
    <row r="163" spans="1:18" ht="12" customHeight="1">
      <c r="A163" s="59"/>
      <c r="B163" s="59"/>
      <c r="C163" s="59"/>
      <c r="D163" s="173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</row>
    <row r="164" spans="1:18" ht="12" customHeight="1">
      <c r="A164" s="59"/>
      <c r="B164" s="59"/>
      <c r="C164" s="59"/>
      <c r="D164" s="173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spans="1:18" ht="12" customHeight="1">
      <c r="A165" s="59"/>
      <c r="B165" s="59"/>
      <c r="C165" s="59"/>
      <c r="D165" s="173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</row>
    <row r="166" spans="1:18" ht="12" customHeight="1">
      <c r="A166" s="59"/>
      <c r="B166" s="59"/>
      <c r="C166" s="59"/>
      <c r="D166" s="173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</row>
    <row r="167" spans="1:18" ht="12" customHeight="1">
      <c r="A167" s="59"/>
      <c r="B167" s="59"/>
      <c r="C167" s="59"/>
      <c r="D167" s="173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</row>
    <row r="168" spans="1:18" ht="12" customHeight="1">
      <c r="A168" s="59"/>
      <c r="B168" s="59"/>
      <c r="C168" s="59"/>
      <c r="D168" s="173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1:18" ht="12" customHeight="1">
      <c r="A169" s="59"/>
      <c r="B169" s="59"/>
      <c r="C169" s="59"/>
      <c r="D169" s="173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1:18" ht="12" customHeight="1">
      <c r="A170" s="59"/>
      <c r="B170" s="59"/>
      <c r="C170" s="59"/>
      <c r="D170" s="173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</row>
    <row r="171" spans="1:18" ht="12" customHeight="1">
      <c r="A171" s="59"/>
      <c r="B171" s="59"/>
      <c r="C171" s="59"/>
      <c r="D171" s="173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</row>
    <row r="172" spans="1:18" ht="12" customHeight="1">
      <c r="A172" s="59"/>
      <c r="B172" s="59"/>
      <c r="C172" s="59"/>
      <c r="D172" s="173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1:18" ht="12" customHeight="1">
      <c r="A173" s="59"/>
      <c r="B173" s="59"/>
      <c r="C173" s="59"/>
      <c r="D173" s="173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1:18" ht="12" customHeight="1">
      <c r="A174" s="59"/>
      <c r="B174" s="59"/>
      <c r="C174" s="59"/>
      <c r="D174" s="173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</row>
    <row r="175" spans="1:18" ht="12" customHeight="1">
      <c r="A175" s="59"/>
      <c r="B175" s="59"/>
      <c r="C175" s="59"/>
      <c r="D175" s="173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</row>
    <row r="176" spans="1:18" ht="12" customHeight="1">
      <c r="A176" s="59"/>
      <c r="B176" s="59"/>
      <c r="C176" s="59"/>
      <c r="D176" s="173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1:18" ht="12" customHeight="1">
      <c r="A177" s="59"/>
      <c r="B177" s="59"/>
      <c r="C177" s="59"/>
      <c r="D177" s="173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1:18" ht="12" customHeight="1">
      <c r="A178" s="59"/>
      <c r="B178" s="59"/>
      <c r="C178" s="59"/>
      <c r="D178" s="173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</row>
    <row r="179" spans="1:18" ht="12" customHeight="1">
      <c r="A179" s="59"/>
      <c r="B179" s="59"/>
      <c r="C179" s="59"/>
      <c r="D179" s="173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</row>
    <row r="180" spans="1:18" ht="12" customHeight="1">
      <c r="A180" s="59"/>
      <c r="B180" s="59"/>
      <c r="C180" s="59"/>
      <c r="D180" s="173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1:18" ht="12" customHeight="1">
      <c r="A181" s="59"/>
      <c r="B181" s="59"/>
      <c r="C181" s="59"/>
      <c r="D181" s="173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1:18" ht="12" customHeight="1">
      <c r="A182" s="59"/>
      <c r="B182" s="59"/>
      <c r="C182" s="59"/>
      <c r="D182" s="173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</row>
    <row r="183" spans="1:18" ht="12" customHeight="1">
      <c r="A183" s="59"/>
      <c r="B183" s="59"/>
      <c r="C183" s="59"/>
      <c r="D183" s="173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</row>
    <row r="184" spans="1:18" ht="12" customHeight="1">
      <c r="A184" s="59"/>
      <c r="B184" s="59"/>
      <c r="C184" s="59"/>
      <c r="D184" s="173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1:18" ht="12" customHeight="1">
      <c r="A185" s="59"/>
      <c r="B185" s="59"/>
      <c r="C185" s="59"/>
      <c r="D185" s="173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1:18" ht="12" customHeight="1">
      <c r="A186" s="59"/>
      <c r="B186" s="59"/>
      <c r="C186" s="59"/>
      <c r="D186" s="173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</row>
    <row r="187" spans="1:18" ht="12" customHeight="1">
      <c r="A187" s="59"/>
      <c r="B187" s="59"/>
      <c r="C187" s="59"/>
      <c r="D187" s="173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</row>
    <row r="188" spans="1:18" ht="12" customHeight="1">
      <c r="A188" s="59"/>
      <c r="B188" s="59"/>
      <c r="C188" s="59"/>
      <c r="D188" s="173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1:18" ht="12" customHeight="1">
      <c r="A189" s="59"/>
      <c r="B189" s="59"/>
      <c r="C189" s="59"/>
      <c r="D189" s="173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1:18" ht="12" customHeight="1">
      <c r="A190" s="59"/>
      <c r="B190" s="59"/>
      <c r="C190" s="59"/>
      <c r="D190" s="173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</row>
    <row r="191" spans="1:18" ht="12" customHeight="1">
      <c r="A191" s="59"/>
      <c r="B191" s="59"/>
      <c r="C191" s="59"/>
      <c r="D191" s="173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</row>
    <row r="192" spans="1:18" ht="12" customHeight="1">
      <c r="A192" s="59"/>
      <c r="B192" s="59"/>
      <c r="C192" s="59"/>
      <c r="D192" s="173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1:18" ht="12" customHeight="1">
      <c r="A193" s="59"/>
      <c r="B193" s="59"/>
      <c r="C193" s="59"/>
      <c r="D193" s="173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1:18" ht="12" customHeight="1">
      <c r="A194" s="59"/>
      <c r="B194" s="59"/>
      <c r="C194" s="59"/>
      <c r="D194" s="173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</row>
    <row r="195" spans="1:18" ht="12" customHeight="1">
      <c r="A195" s="59"/>
      <c r="B195" s="59"/>
      <c r="C195" s="59"/>
      <c r="D195" s="173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</row>
    <row r="196" spans="1:18" ht="12" customHeight="1">
      <c r="A196" s="59"/>
      <c r="B196" s="59"/>
      <c r="C196" s="59"/>
      <c r="D196" s="173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1:18" ht="12" customHeight="1">
      <c r="A197" s="59"/>
      <c r="B197" s="59"/>
      <c r="C197" s="59"/>
      <c r="D197" s="173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1:18" ht="12" customHeight="1">
      <c r="A198" s="59"/>
      <c r="B198" s="59"/>
      <c r="C198" s="59"/>
      <c r="D198" s="173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</row>
    <row r="199" spans="1:18" ht="12" customHeight="1">
      <c r="A199" s="59"/>
      <c r="B199" s="59"/>
      <c r="C199" s="59"/>
      <c r="D199" s="173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</row>
    <row r="200" spans="1:18" ht="12" customHeight="1">
      <c r="A200" s="59"/>
      <c r="B200" s="59"/>
      <c r="C200" s="59"/>
      <c r="D200" s="173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1:18" ht="12" customHeight="1">
      <c r="A201" s="59"/>
      <c r="B201" s="59"/>
      <c r="C201" s="59"/>
      <c r="D201" s="173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1:18" ht="12" customHeight="1">
      <c r="A202" s="59"/>
      <c r="B202" s="59"/>
      <c r="C202" s="59"/>
      <c r="D202" s="173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</row>
    <row r="203" spans="1:18" ht="12" customHeight="1">
      <c r="A203" s="59"/>
      <c r="B203" s="59"/>
      <c r="C203" s="59"/>
      <c r="D203" s="173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</row>
    <row r="204" spans="1:18" ht="12" customHeight="1">
      <c r="A204" s="59"/>
      <c r="B204" s="59"/>
      <c r="C204" s="59"/>
      <c r="D204" s="173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1:18" ht="12" customHeight="1">
      <c r="A205" s="59"/>
      <c r="B205" s="59"/>
      <c r="C205" s="59"/>
      <c r="D205" s="173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1:18" ht="12" customHeight="1">
      <c r="A206" s="59"/>
      <c r="B206" s="59"/>
      <c r="C206" s="59"/>
      <c r="D206" s="173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</row>
    <row r="207" spans="1:18" ht="12" customHeight="1">
      <c r="A207" s="59"/>
      <c r="B207" s="59"/>
      <c r="C207" s="59"/>
      <c r="D207" s="173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</row>
    <row r="208" spans="1:18" ht="12" customHeight="1">
      <c r="A208" s="59"/>
      <c r="B208" s="59"/>
      <c r="C208" s="59"/>
      <c r="D208" s="173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1:18" ht="12" customHeight="1">
      <c r="A209" s="59"/>
      <c r="B209" s="59"/>
      <c r="C209" s="59"/>
      <c r="D209" s="173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1:18" ht="12" customHeight="1">
      <c r="A210" s="59"/>
      <c r="B210" s="59"/>
      <c r="C210" s="59"/>
      <c r="D210" s="173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</row>
    <row r="211" spans="1:18" ht="12" customHeight="1">
      <c r="A211" s="59"/>
      <c r="B211" s="59"/>
      <c r="C211" s="59"/>
      <c r="D211" s="173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</row>
    <row r="212" spans="1:18" ht="12" customHeight="1">
      <c r="A212" s="59"/>
      <c r="B212" s="59"/>
      <c r="C212" s="59"/>
      <c r="D212" s="173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1:18" ht="12" customHeight="1">
      <c r="A213" s="59"/>
      <c r="B213" s="59"/>
      <c r="C213" s="59"/>
      <c r="D213" s="173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1:18" ht="12" customHeight="1">
      <c r="A214" s="59"/>
      <c r="B214" s="59"/>
      <c r="C214" s="59"/>
      <c r="D214" s="173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ht="12" customHeight="1">
      <c r="A215" s="59"/>
      <c r="B215" s="59"/>
      <c r="C215" s="59"/>
      <c r="D215" s="173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</row>
    <row r="216" spans="1:18" ht="12" customHeight="1">
      <c r="A216" s="59"/>
      <c r="B216" s="59"/>
      <c r="C216" s="59"/>
      <c r="D216" s="173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1:18" ht="12" customHeight="1">
      <c r="A217" s="59"/>
      <c r="B217" s="59"/>
      <c r="C217" s="59"/>
      <c r="D217" s="173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1:18" ht="12" customHeight="1">
      <c r="A218" s="59"/>
      <c r="B218" s="59"/>
      <c r="C218" s="59"/>
      <c r="D218" s="173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</row>
    <row r="219" spans="1:18" ht="12" customHeight="1">
      <c r="A219" s="59"/>
      <c r="B219" s="59"/>
      <c r="C219" s="59"/>
      <c r="D219" s="173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</row>
    <row r="220" spans="1:18" ht="12" customHeight="1">
      <c r="A220" s="59"/>
      <c r="B220" s="59"/>
      <c r="C220" s="59"/>
      <c r="D220" s="173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1:18" ht="12" customHeight="1">
      <c r="A221" s="59"/>
      <c r="B221" s="59"/>
      <c r="C221" s="59"/>
      <c r="D221" s="173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1:18" ht="12" customHeight="1">
      <c r="A222" s="59"/>
      <c r="B222" s="59"/>
      <c r="C222" s="59"/>
      <c r="D222" s="173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ht="12" customHeight="1">
      <c r="A223" s="59"/>
      <c r="B223" s="59"/>
      <c r="C223" s="59"/>
      <c r="D223" s="173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</row>
    <row r="224" spans="1:18" ht="12" customHeight="1">
      <c r="A224" s="59"/>
      <c r="B224" s="59"/>
      <c r="C224" s="59"/>
      <c r="D224" s="173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1:18" ht="12" customHeight="1">
      <c r="A225" s="59"/>
      <c r="B225" s="59"/>
      <c r="C225" s="59"/>
      <c r="D225" s="173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1:18" ht="12" customHeight="1">
      <c r="A226" s="59"/>
      <c r="B226" s="59"/>
      <c r="C226" s="59"/>
      <c r="D226" s="173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</row>
    <row r="227" spans="1:18" ht="12" customHeight="1">
      <c r="A227" s="59"/>
      <c r="B227" s="59"/>
      <c r="C227" s="59"/>
      <c r="D227" s="173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</row>
    <row r="228" spans="1:18" ht="12" customHeight="1">
      <c r="A228" s="59"/>
      <c r="B228" s="59"/>
      <c r="C228" s="59"/>
      <c r="D228" s="173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1:18" ht="12" customHeight="1">
      <c r="A229" s="59"/>
      <c r="B229" s="59"/>
      <c r="C229" s="59"/>
      <c r="D229" s="173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ht="12" customHeight="1">
      <c r="A230" s="59"/>
      <c r="B230" s="59"/>
      <c r="C230" s="59"/>
      <c r="D230" s="173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</row>
    <row r="231" spans="1:18" ht="12" customHeight="1">
      <c r="A231" s="59"/>
      <c r="B231" s="59"/>
      <c r="C231" s="59"/>
      <c r="D231" s="173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</row>
    <row r="232" spans="1:18" ht="12" customHeight="1">
      <c r="A232" s="59"/>
      <c r="B232" s="59"/>
      <c r="C232" s="59"/>
      <c r="D232" s="173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1:18" ht="12" customHeight="1">
      <c r="A233" s="59"/>
      <c r="B233" s="59"/>
      <c r="C233" s="59"/>
      <c r="D233" s="173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1:18" ht="12" customHeight="1">
      <c r="A234" s="59"/>
      <c r="B234" s="59"/>
      <c r="C234" s="59"/>
      <c r="D234" s="173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</row>
    <row r="235" spans="1:18" ht="12" customHeight="1">
      <c r="A235" s="59"/>
      <c r="B235" s="59"/>
      <c r="C235" s="59"/>
      <c r="D235" s="173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 ht="12" customHeight="1">
      <c r="A236" s="59"/>
      <c r="B236" s="59"/>
      <c r="C236" s="59"/>
      <c r="D236" s="173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 ht="12" customHeight="1">
      <c r="A237" s="59"/>
      <c r="B237" s="59"/>
      <c r="C237" s="59"/>
      <c r="D237" s="173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 ht="12" customHeight="1">
      <c r="A238" s="59"/>
      <c r="B238" s="59"/>
      <c r="C238" s="59"/>
      <c r="D238" s="173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 ht="12" customHeight="1">
      <c r="A239" s="59"/>
      <c r="B239" s="59"/>
      <c r="C239" s="59"/>
      <c r="D239" s="173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 ht="12" customHeight="1">
      <c r="A240" s="59"/>
      <c r="B240" s="59"/>
      <c r="C240" s="59"/>
      <c r="D240" s="173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1:18" ht="12" customHeight="1">
      <c r="A241" s="59"/>
      <c r="B241" s="59"/>
      <c r="C241" s="59"/>
      <c r="D241" s="173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1:18" ht="12" customHeight="1">
      <c r="A242" s="59"/>
      <c r="B242" s="59"/>
      <c r="C242" s="59"/>
      <c r="D242" s="173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1:18" ht="12" customHeight="1">
      <c r="A243" s="59"/>
      <c r="B243" s="59"/>
      <c r="C243" s="59"/>
      <c r="D243" s="173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1:18" ht="12" customHeight="1">
      <c r="A244" s="59"/>
      <c r="B244" s="59"/>
      <c r="C244" s="59"/>
      <c r="D244" s="173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1:18" ht="12" customHeight="1">
      <c r="A245" s="59"/>
      <c r="B245" s="59"/>
      <c r="C245" s="59"/>
      <c r="D245" s="173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1:18" ht="12" customHeight="1">
      <c r="A246" s="59"/>
      <c r="B246" s="59"/>
      <c r="C246" s="59"/>
      <c r="D246" s="173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1:18" ht="12" customHeight="1">
      <c r="A247" s="59"/>
      <c r="B247" s="59"/>
      <c r="C247" s="59"/>
      <c r="D247" s="173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1:18" ht="12" customHeight="1">
      <c r="A248" s="59"/>
      <c r="B248" s="59"/>
      <c r="C248" s="59"/>
      <c r="D248" s="173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1:18" ht="12" customHeight="1">
      <c r="A249" s="59"/>
      <c r="B249" s="59"/>
      <c r="C249" s="59"/>
      <c r="D249" s="173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1:18" ht="12" customHeight="1">
      <c r="A250" s="59"/>
      <c r="B250" s="59"/>
      <c r="C250" s="59"/>
      <c r="D250" s="173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1:18" ht="12" customHeight="1">
      <c r="A251" s="59"/>
      <c r="B251" s="59"/>
      <c r="C251" s="59"/>
      <c r="D251" s="173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1:18" ht="12" customHeight="1">
      <c r="A252" s="59"/>
      <c r="B252" s="59"/>
      <c r="C252" s="59"/>
      <c r="D252" s="173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1:18" ht="12" customHeight="1">
      <c r="A253" s="59"/>
      <c r="B253" s="59"/>
      <c r="C253" s="59"/>
      <c r="D253" s="173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1:18" ht="12" customHeight="1">
      <c r="A254" s="59"/>
      <c r="B254" s="59"/>
      <c r="C254" s="59"/>
      <c r="D254" s="173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1:18" ht="12" customHeight="1">
      <c r="A255" s="59"/>
      <c r="B255" s="59"/>
      <c r="C255" s="59"/>
      <c r="D255" s="173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1:18" ht="12" customHeight="1">
      <c r="A256" s="59"/>
      <c r="B256" s="59"/>
      <c r="C256" s="59"/>
      <c r="D256" s="173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1:18" ht="12" customHeight="1">
      <c r="A257" s="59"/>
      <c r="B257" s="59"/>
      <c r="C257" s="59"/>
      <c r="D257" s="173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1:18" ht="12" customHeight="1">
      <c r="A258" s="59"/>
      <c r="B258" s="59"/>
      <c r="C258" s="59"/>
      <c r="D258" s="173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1:18" ht="12" customHeight="1">
      <c r="A259" s="59"/>
      <c r="B259" s="59"/>
      <c r="C259" s="59"/>
      <c r="D259" s="173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1:18" ht="12" customHeight="1">
      <c r="A260" s="59"/>
      <c r="B260" s="59"/>
      <c r="C260" s="59"/>
      <c r="D260" s="173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1:18" ht="12" customHeight="1">
      <c r="A261" s="59"/>
      <c r="B261" s="59"/>
      <c r="C261" s="59"/>
      <c r="D261" s="173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1:18" ht="12" customHeight="1">
      <c r="A262" s="59"/>
      <c r="B262" s="59"/>
      <c r="C262" s="59"/>
      <c r="D262" s="173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1:18" ht="12" customHeight="1">
      <c r="A263" s="59"/>
      <c r="B263" s="59"/>
      <c r="C263" s="59"/>
      <c r="D263" s="173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1:18" ht="12" customHeight="1">
      <c r="A264" s="59"/>
      <c r="B264" s="59"/>
      <c r="C264" s="59"/>
      <c r="D264" s="173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1:18" ht="12" customHeight="1">
      <c r="A265" s="59"/>
      <c r="B265" s="59"/>
      <c r="C265" s="59"/>
      <c r="D265" s="173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1:18" ht="12" customHeight="1">
      <c r="A266" s="59"/>
      <c r="B266" s="59"/>
      <c r="C266" s="59"/>
      <c r="D266" s="173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1:18" ht="12" customHeight="1">
      <c r="A267" s="59"/>
      <c r="B267" s="59"/>
      <c r="C267" s="59"/>
      <c r="D267" s="173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1:18" ht="12" customHeight="1">
      <c r="A268" s="59"/>
      <c r="B268" s="59"/>
      <c r="C268" s="59"/>
      <c r="D268" s="173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1:18" ht="12" customHeight="1">
      <c r="A269" s="59"/>
      <c r="B269" s="59"/>
      <c r="C269" s="59"/>
      <c r="D269" s="173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1:18" ht="12" customHeight="1">
      <c r="A270" s="59"/>
      <c r="B270" s="59"/>
      <c r="C270" s="59"/>
      <c r="D270" s="173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1:18" ht="12" customHeight="1">
      <c r="A271" s="59"/>
      <c r="B271" s="59"/>
      <c r="C271" s="59"/>
      <c r="D271" s="173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1:18" ht="12" customHeight="1">
      <c r="A272" s="59"/>
      <c r="B272" s="59"/>
      <c r="C272" s="59"/>
      <c r="D272" s="173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1:18" ht="12" customHeight="1">
      <c r="A273" s="59"/>
      <c r="B273" s="59"/>
      <c r="C273" s="59"/>
      <c r="D273" s="173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1:18" ht="12" customHeight="1">
      <c r="A274" s="59"/>
      <c r="B274" s="59"/>
      <c r="C274" s="59"/>
      <c r="D274" s="173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1:18" ht="12" customHeight="1">
      <c r="A275" s="59"/>
      <c r="B275" s="59"/>
      <c r="C275" s="59"/>
      <c r="D275" s="173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1:18" ht="12" customHeight="1">
      <c r="A276" s="59"/>
      <c r="B276" s="59"/>
      <c r="C276" s="59"/>
      <c r="D276" s="173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1:18" ht="12" customHeight="1">
      <c r="A277" s="59"/>
      <c r="B277" s="59"/>
      <c r="C277" s="59"/>
      <c r="D277" s="173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1:18" ht="12" customHeight="1">
      <c r="A278" s="59"/>
      <c r="B278" s="59"/>
      <c r="C278" s="59"/>
      <c r="D278" s="173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1:18" ht="12" customHeight="1">
      <c r="A279" s="59"/>
      <c r="B279" s="59"/>
      <c r="C279" s="59"/>
      <c r="D279" s="173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1:18" ht="12" customHeight="1">
      <c r="A280" s="59"/>
      <c r="B280" s="59"/>
      <c r="C280" s="59"/>
      <c r="D280" s="173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1:18" ht="12" customHeight="1">
      <c r="A281" s="59"/>
      <c r="B281" s="59"/>
      <c r="C281" s="59"/>
      <c r="D281" s="173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1:18" ht="12" customHeight="1">
      <c r="A282" s="59"/>
      <c r="B282" s="59"/>
      <c r="C282" s="59"/>
      <c r="D282" s="173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1:18" ht="12" customHeight="1">
      <c r="A283" s="59"/>
      <c r="B283" s="59"/>
      <c r="C283" s="59"/>
      <c r="D283" s="173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1:18" ht="12" customHeight="1">
      <c r="A284" s="59"/>
      <c r="B284" s="59"/>
      <c r="C284" s="59"/>
      <c r="D284" s="173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1:18" ht="12" customHeight="1">
      <c r="A285" s="59"/>
      <c r="B285" s="59"/>
      <c r="C285" s="59"/>
      <c r="D285" s="173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1:18" ht="12" customHeight="1">
      <c r="A286" s="59"/>
      <c r="B286" s="59"/>
      <c r="C286" s="59"/>
      <c r="D286" s="173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1:18" ht="12" customHeight="1">
      <c r="A287" s="59"/>
      <c r="B287" s="59"/>
      <c r="C287" s="59"/>
      <c r="D287" s="173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1:18" ht="12" customHeight="1">
      <c r="A288" s="59"/>
      <c r="B288" s="59"/>
      <c r="C288" s="59"/>
      <c r="D288" s="173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1:18" ht="12" customHeight="1">
      <c r="A289" s="59"/>
      <c r="B289" s="59"/>
      <c r="C289" s="59"/>
      <c r="D289" s="173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1:18" ht="12" customHeight="1">
      <c r="A290" s="59"/>
      <c r="B290" s="59"/>
      <c r="C290" s="59"/>
      <c r="D290" s="173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1:18" ht="12" customHeight="1">
      <c r="A291" s="59"/>
      <c r="B291" s="59"/>
      <c r="C291" s="59"/>
      <c r="D291" s="173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1:18">
      <c r="A292" s="59"/>
      <c r="B292" s="59"/>
      <c r="C292" s="59"/>
      <c r="D292" s="173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1:18">
      <c r="A293" s="59"/>
      <c r="B293" s="59"/>
      <c r="C293" s="59"/>
      <c r="D293" s="173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1:18">
      <c r="A294" s="59"/>
      <c r="B294" s="59"/>
      <c r="C294" s="59"/>
      <c r="D294" s="173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1:18">
      <c r="A295" s="59"/>
      <c r="B295" s="59"/>
      <c r="C295" s="59"/>
      <c r="D295" s="173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1:18">
      <c r="A296" s="59"/>
      <c r="B296" s="59"/>
      <c r="C296" s="59"/>
      <c r="D296" s="173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1:18">
      <c r="A297" s="59"/>
      <c r="B297" s="59"/>
      <c r="C297" s="59"/>
      <c r="D297" s="173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1:18">
      <c r="A298" s="59"/>
      <c r="B298" s="59"/>
      <c r="C298" s="59"/>
      <c r="D298" s="173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1:18">
      <c r="A299" s="59"/>
      <c r="B299" s="59"/>
      <c r="C299" s="59"/>
      <c r="D299" s="173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1:18">
      <c r="A300" s="59"/>
      <c r="B300" s="59"/>
      <c r="C300" s="59"/>
      <c r="D300" s="173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1:18">
      <c r="A301" s="59"/>
      <c r="B301" s="59"/>
      <c r="C301" s="59"/>
      <c r="D301" s="173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1:18">
      <c r="A302" s="59"/>
      <c r="B302" s="59"/>
      <c r="C302" s="59"/>
      <c r="D302" s="173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1:18">
      <c r="A303" s="59"/>
      <c r="B303" s="59"/>
      <c r="C303" s="59"/>
      <c r="D303" s="173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1:18">
      <c r="A304" s="59"/>
      <c r="B304" s="59"/>
      <c r="C304" s="59"/>
      <c r="D304" s="173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1:18">
      <c r="A305" s="59"/>
      <c r="B305" s="59"/>
      <c r="C305" s="59"/>
      <c r="D305" s="173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1:18">
      <c r="A306" s="59"/>
      <c r="B306" s="59"/>
      <c r="C306" s="59"/>
      <c r="D306" s="173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1:18">
      <c r="A307" s="59"/>
      <c r="B307" s="59"/>
      <c r="C307" s="59"/>
      <c r="D307" s="173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1:18">
      <c r="A308" s="59"/>
      <c r="B308" s="59"/>
      <c r="C308" s="59"/>
      <c r="D308" s="173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1:18">
      <c r="A309" s="59"/>
      <c r="B309" s="59"/>
      <c r="C309" s="59"/>
      <c r="D309" s="173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1:18">
      <c r="A310" s="59"/>
      <c r="B310" s="59"/>
      <c r="C310" s="59"/>
      <c r="D310" s="173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1:18">
      <c r="A311" s="59"/>
      <c r="B311" s="59"/>
      <c r="C311" s="59"/>
      <c r="D311" s="173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1:18">
      <c r="A312" s="59"/>
      <c r="B312" s="59"/>
      <c r="C312" s="59"/>
      <c r="D312" s="173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1:18">
      <c r="A313" s="59"/>
      <c r="B313" s="59"/>
      <c r="C313" s="59"/>
      <c r="D313" s="173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1:18">
      <c r="A314" s="59"/>
      <c r="B314" s="59"/>
      <c r="C314" s="59"/>
      <c r="D314" s="173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1:18">
      <c r="A315" s="59"/>
      <c r="B315" s="59"/>
      <c r="C315" s="59"/>
      <c r="D315" s="173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1:18">
      <c r="A316" s="59"/>
      <c r="B316" s="59"/>
      <c r="C316" s="59"/>
      <c r="D316" s="173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1:18">
      <c r="A317" s="59"/>
      <c r="B317" s="59"/>
      <c r="C317" s="59"/>
      <c r="D317" s="173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1:18">
      <c r="A318" s="59"/>
      <c r="B318" s="59"/>
      <c r="C318" s="59"/>
      <c r="D318" s="173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1:18">
      <c r="A319" s="59"/>
      <c r="B319" s="59"/>
      <c r="C319" s="59"/>
      <c r="D319" s="173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1:18">
      <c r="A320" s="59"/>
      <c r="B320" s="59"/>
      <c r="C320" s="59"/>
      <c r="D320" s="173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1:18">
      <c r="A321" s="59"/>
      <c r="B321" s="59"/>
      <c r="C321" s="59"/>
      <c r="D321" s="173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1:18">
      <c r="A322" s="59"/>
      <c r="B322" s="59"/>
      <c r="C322" s="59"/>
      <c r="D322" s="173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1:18">
      <c r="A323" s="59"/>
      <c r="B323" s="59"/>
      <c r="C323" s="59"/>
      <c r="D323" s="173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1:18">
      <c r="A324" s="59"/>
      <c r="B324" s="59"/>
      <c r="C324" s="59"/>
      <c r="D324" s="173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1:18">
      <c r="A325" s="59"/>
      <c r="B325" s="59"/>
      <c r="C325" s="59"/>
      <c r="D325" s="173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1:18">
      <c r="A326" s="59"/>
      <c r="B326" s="59"/>
      <c r="C326" s="59"/>
      <c r="D326" s="173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1:18">
      <c r="A327" s="59"/>
      <c r="B327" s="59"/>
      <c r="C327" s="59"/>
      <c r="D327" s="173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1:18">
      <c r="A328" s="59"/>
      <c r="B328" s="59"/>
      <c r="C328" s="59"/>
      <c r="D328" s="173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1:18">
      <c r="A329" s="59"/>
      <c r="B329" s="59"/>
      <c r="C329" s="59"/>
      <c r="D329" s="173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1:18">
      <c r="A330" s="59"/>
      <c r="B330" s="59"/>
      <c r="C330" s="59"/>
      <c r="D330" s="173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1:18">
      <c r="A331" s="59"/>
      <c r="B331" s="59"/>
      <c r="C331" s="59"/>
      <c r="D331" s="173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1:18">
      <c r="A332" s="59"/>
      <c r="B332" s="59"/>
      <c r="C332" s="59"/>
      <c r="D332" s="173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1:18">
      <c r="A333" s="59"/>
      <c r="B333" s="59"/>
      <c r="C333" s="59"/>
      <c r="D333" s="173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1:18">
      <c r="A334" s="59"/>
      <c r="B334" s="59"/>
      <c r="C334" s="59"/>
      <c r="D334" s="173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1:18">
      <c r="A335" s="59"/>
      <c r="B335" s="59"/>
      <c r="C335" s="59"/>
      <c r="D335" s="173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1:18">
      <c r="A336" s="59"/>
      <c r="B336" s="59"/>
      <c r="C336" s="59"/>
      <c r="D336" s="173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1:18">
      <c r="A337" s="59"/>
      <c r="B337" s="59"/>
      <c r="C337" s="59"/>
      <c r="D337" s="173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1:18">
      <c r="A338" s="59"/>
      <c r="B338" s="59"/>
      <c r="C338" s="59"/>
      <c r="D338" s="173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1:18">
      <c r="A339" s="59"/>
      <c r="B339" s="59"/>
      <c r="C339" s="59"/>
      <c r="D339" s="173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1:18">
      <c r="A340" s="59"/>
      <c r="B340" s="59"/>
      <c r="C340" s="59"/>
      <c r="D340" s="173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1:18">
      <c r="A341" s="59"/>
      <c r="B341" s="59"/>
      <c r="C341" s="59"/>
      <c r="D341" s="173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1:18">
      <c r="A342" s="59"/>
      <c r="B342" s="59"/>
      <c r="C342" s="59"/>
      <c r="D342" s="173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1:18">
      <c r="A343" s="59"/>
      <c r="B343" s="59"/>
      <c r="C343" s="59"/>
      <c r="D343" s="173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1:18">
      <c r="A344" s="59"/>
      <c r="B344" s="59"/>
      <c r="C344" s="59"/>
      <c r="D344" s="173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1:18">
      <c r="A345" s="59"/>
      <c r="B345" s="59"/>
      <c r="C345" s="59"/>
      <c r="D345" s="173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1:18">
      <c r="A346" s="59"/>
      <c r="B346" s="59"/>
      <c r="C346" s="59"/>
      <c r="D346" s="173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1:18">
      <c r="A347" s="59"/>
      <c r="B347" s="59"/>
      <c r="C347" s="59"/>
      <c r="D347" s="173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1:18">
      <c r="A348" s="59"/>
      <c r="B348" s="59"/>
      <c r="C348" s="59"/>
      <c r="D348" s="173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1:18">
      <c r="A349" s="59"/>
      <c r="B349" s="59"/>
      <c r="C349" s="59"/>
      <c r="D349" s="173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1:18">
      <c r="A350" s="59"/>
      <c r="B350" s="59"/>
      <c r="C350" s="59"/>
      <c r="D350" s="173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1:18">
      <c r="A351" s="59"/>
      <c r="B351" s="59"/>
      <c r="C351" s="59"/>
      <c r="D351" s="173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1:18">
      <c r="A352" s="59"/>
      <c r="B352" s="59"/>
      <c r="C352" s="59"/>
      <c r="D352" s="173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1:18">
      <c r="A353" s="59"/>
      <c r="B353" s="59"/>
      <c r="C353" s="59"/>
      <c r="D353" s="173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1:18">
      <c r="A354" s="59"/>
      <c r="B354" s="59"/>
      <c r="C354" s="59"/>
      <c r="D354" s="173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1:18">
      <c r="A355" s="59"/>
      <c r="B355" s="59"/>
      <c r="C355" s="59"/>
      <c r="D355" s="173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1:18">
      <c r="A356" s="59"/>
      <c r="B356" s="59"/>
      <c r="C356" s="59"/>
      <c r="D356" s="173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1:18">
      <c r="A357" s="59"/>
      <c r="B357" s="59"/>
      <c r="C357" s="59"/>
      <c r="D357" s="173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1:18">
      <c r="A358" s="59"/>
      <c r="B358" s="59"/>
      <c r="C358" s="59"/>
      <c r="D358" s="173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1:18">
      <c r="A359" s="59"/>
      <c r="B359" s="59"/>
      <c r="C359" s="59"/>
      <c r="D359" s="173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1:18">
      <c r="A360" s="59"/>
      <c r="B360" s="59"/>
      <c r="C360" s="59"/>
      <c r="D360" s="173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1:18">
      <c r="A361" s="59"/>
      <c r="B361" s="59"/>
      <c r="C361" s="59"/>
      <c r="D361" s="173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1:18">
      <c r="A362" s="59"/>
      <c r="B362" s="59"/>
      <c r="C362" s="59"/>
      <c r="D362" s="173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1:18">
      <c r="A363" s="59"/>
      <c r="B363" s="59"/>
      <c r="C363" s="59"/>
      <c r="D363" s="173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1:18">
      <c r="A364" s="59"/>
      <c r="B364" s="59"/>
      <c r="C364" s="59"/>
      <c r="D364" s="173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1:18">
      <c r="A365" s="59"/>
      <c r="B365" s="59"/>
      <c r="C365" s="59"/>
      <c r="D365" s="173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1:18">
      <c r="A366" s="59"/>
      <c r="B366" s="59"/>
      <c r="C366" s="59"/>
      <c r="D366" s="173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1:18">
      <c r="A367" s="59"/>
      <c r="B367" s="59"/>
      <c r="C367" s="59"/>
      <c r="D367" s="173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1:18">
      <c r="A368" s="59"/>
      <c r="B368" s="59"/>
      <c r="C368" s="59"/>
      <c r="D368" s="173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1:18">
      <c r="A369" s="59"/>
      <c r="B369" s="59"/>
      <c r="C369" s="59"/>
      <c r="D369" s="173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1:18">
      <c r="A370" s="59"/>
      <c r="B370" s="59"/>
      <c r="C370" s="59"/>
      <c r="D370" s="173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1:18">
      <c r="A371" s="59"/>
      <c r="B371" s="59"/>
      <c r="C371" s="59"/>
      <c r="D371" s="173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1:18">
      <c r="A372" s="59"/>
      <c r="B372" s="59"/>
      <c r="C372" s="59"/>
      <c r="D372" s="173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1:18">
      <c r="A373" s="59"/>
      <c r="B373" s="59"/>
      <c r="C373" s="59"/>
      <c r="D373" s="173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1:18">
      <c r="A374" s="59"/>
      <c r="B374" s="59"/>
      <c r="C374" s="59"/>
      <c r="D374" s="173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1:18">
      <c r="A375" s="59"/>
      <c r="B375" s="59"/>
      <c r="C375" s="59"/>
      <c r="D375" s="173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1:18">
      <c r="A376" s="59"/>
      <c r="B376" s="59"/>
      <c r="C376" s="59"/>
      <c r="D376" s="173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1:18">
      <c r="A377" s="59"/>
      <c r="B377" s="59"/>
      <c r="C377" s="59"/>
      <c r="D377" s="173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1:18">
      <c r="A378" s="59"/>
      <c r="B378" s="59"/>
      <c r="C378" s="59"/>
      <c r="D378" s="173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1:18">
      <c r="A379" s="59"/>
      <c r="B379" s="59"/>
      <c r="C379" s="59"/>
      <c r="D379" s="173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1:18">
      <c r="A380" s="59"/>
      <c r="B380" s="59"/>
      <c r="C380" s="59"/>
      <c r="D380" s="173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1:18">
      <c r="A381" s="59"/>
      <c r="B381" s="59"/>
      <c r="C381" s="59"/>
      <c r="D381" s="173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1:18">
      <c r="A382" s="59"/>
      <c r="B382" s="59"/>
      <c r="C382" s="59"/>
      <c r="D382" s="173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1:18">
      <c r="A383" s="59"/>
      <c r="B383" s="59"/>
      <c r="C383" s="59"/>
      <c r="D383" s="173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1:18">
      <c r="A384" s="59"/>
      <c r="B384" s="59"/>
      <c r="C384" s="59"/>
      <c r="D384" s="173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1:18">
      <c r="A385" s="59"/>
      <c r="B385" s="59"/>
      <c r="C385" s="59"/>
      <c r="D385" s="173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1:18">
      <c r="A386" s="59"/>
      <c r="B386" s="59"/>
      <c r="C386" s="59"/>
      <c r="D386" s="173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1:18">
      <c r="A387" s="59"/>
      <c r="B387" s="59"/>
      <c r="C387" s="59"/>
      <c r="D387" s="173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1:18">
      <c r="A388" s="59"/>
      <c r="B388" s="59"/>
      <c r="C388" s="59"/>
      <c r="D388" s="173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1:18">
      <c r="A389" s="59"/>
      <c r="B389" s="59"/>
      <c r="C389" s="59"/>
      <c r="D389" s="173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1:18">
      <c r="A390" s="59"/>
      <c r="B390" s="59"/>
      <c r="C390" s="59"/>
      <c r="D390" s="173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1:18">
      <c r="A391" s="59"/>
      <c r="B391" s="59"/>
      <c r="C391" s="59"/>
      <c r="D391" s="173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1:18">
      <c r="A392" s="59"/>
      <c r="B392" s="59"/>
      <c r="C392" s="59"/>
      <c r="D392" s="173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1:18">
      <c r="A393" s="59"/>
      <c r="B393" s="59"/>
      <c r="C393" s="59"/>
      <c r="D393" s="173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1:18">
      <c r="A394" s="59"/>
      <c r="B394" s="59"/>
      <c r="C394" s="59"/>
      <c r="D394" s="173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1:18">
      <c r="A395" s="59"/>
      <c r="B395" s="59"/>
      <c r="C395" s="59"/>
      <c r="D395" s="173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1:18">
      <c r="A396" s="59"/>
      <c r="B396" s="59"/>
      <c r="C396" s="59"/>
      <c r="D396" s="173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1:18">
      <c r="A397" s="59"/>
      <c r="B397" s="59"/>
      <c r="C397" s="59"/>
      <c r="D397" s="173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1:18">
      <c r="A398" s="59"/>
      <c r="B398" s="59"/>
      <c r="C398" s="59"/>
      <c r="D398" s="173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1:18">
      <c r="A399" s="59"/>
      <c r="B399" s="59"/>
      <c r="C399" s="59"/>
      <c r="D399" s="173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1:18">
      <c r="A400" s="59"/>
      <c r="B400" s="59"/>
      <c r="C400" s="59"/>
      <c r="D400" s="173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1:18">
      <c r="A401" s="59"/>
      <c r="B401" s="59"/>
      <c r="C401" s="59"/>
      <c r="D401" s="173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1:18">
      <c r="A402" s="59"/>
      <c r="B402" s="59"/>
      <c r="C402" s="59"/>
      <c r="D402" s="173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1:18">
      <c r="A403" s="59"/>
      <c r="B403" s="59"/>
      <c r="C403" s="59"/>
      <c r="D403" s="173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1:18">
      <c r="A404" s="59"/>
      <c r="B404" s="59"/>
      <c r="C404" s="59"/>
      <c r="D404" s="173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1:18">
      <c r="A405" s="59"/>
      <c r="B405" s="59"/>
      <c r="C405" s="59"/>
      <c r="D405" s="173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6" spans="1:18">
      <c r="A406" s="59"/>
      <c r="B406" s="59"/>
      <c r="C406" s="59"/>
      <c r="D406" s="173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1:18">
      <c r="A407" s="59"/>
      <c r="B407" s="59"/>
      <c r="C407" s="59"/>
      <c r="D407" s="173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1:18">
      <c r="A408" s="59"/>
      <c r="B408" s="59"/>
      <c r="C408" s="59"/>
      <c r="D408" s="173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1:18">
      <c r="A409" s="59"/>
      <c r="B409" s="59"/>
      <c r="C409" s="59"/>
      <c r="D409" s="173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1:18">
      <c r="A410" s="59"/>
      <c r="B410" s="59"/>
      <c r="C410" s="59"/>
      <c r="D410" s="173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1:18">
      <c r="A411" s="59"/>
      <c r="B411" s="59"/>
      <c r="C411" s="59"/>
      <c r="D411" s="173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1:18">
      <c r="A412" s="59"/>
      <c r="B412" s="59"/>
      <c r="C412" s="59"/>
      <c r="D412" s="173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1:18">
      <c r="A413" s="59"/>
      <c r="B413" s="59"/>
      <c r="C413" s="59"/>
      <c r="D413" s="173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1:18">
      <c r="A414" s="59"/>
      <c r="B414" s="59"/>
      <c r="C414" s="59"/>
      <c r="D414" s="173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1:18">
      <c r="A415" s="59"/>
      <c r="B415" s="59"/>
      <c r="C415" s="59"/>
      <c r="D415" s="173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1:18">
      <c r="A416" s="59"/>
      <c r="B416" s="59"/>
      <c r="C416" s="59"/>
      <c r="D416" s="173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1:18">
      <c r="A417" s="59"/>
      <c r="B417" s="59"/>
      <c r="C417" s="59"/>
      <c r="D417" s="173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1:18">
      <c r="A418" s="59"/>
      <c r="B418" s="59"/>
      <c r="C418" s="59"/>
      <c r="D418" s="173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1:18">
      <c r="A419" s="59"/>
      <c r="B419" s="59"/>
      <c r="C419" s="59"/>
      <c r="D419" s="173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1:18">
      <c r="A420" s="59"/>
      <c r="B420" s="59"/>
      <c r="C420" s="59"/>
      <c r="D420" s="173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1:18">
      <c r="A421" s="59"/>
      <c r="B421" s="59"/>
      <c r="C421" s="59"/>
      <c r="D421" s="173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1:18">
      <c r="A422" s="59"/>
      <c r="B422" s="59"/>
      <c r="C422" s="59"/>
      <c r="D422" s="173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1:18">
      <c r="A423" s="59"/>
      <c r="B423" s="59"/>
      <c r="C423" s="59"/>
      <c r="D423" s="173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1:18">
      <c r="A424" s="59"/>
      <c r="B424" s="59"/>
      <c r="C424" s="59"/>
      <c r="D424" s="173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1:18">
      <c r="A425" s="59"/>
      <c r="B425" s="59"/>
      <c r="C425" s="59"/>
      <c r="D425" s="173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1:18">
      <c r="A426" s="59"/>
      <c r="B426" s="59"/>
      <c r="C426" s="59"/>
      <c r="D426" s="173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1:18">
      <c r="A427" s="59"/>
      <c r="B427" s="59"/>
      <c r="C427" s="59"/>
      <c r="D427" s="173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1:18">
      <c r="A428" s="59"/>
      <c r="B428" s="59"/>
      <c r="C428" s="59"/>
      <c r="D428" s="173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1:18">
      <c r="A429" s="59"/>
      <c r="B429" s="59"/>
      <c r="C429" s="59"/>
      <c r="D429" s="173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1:18">
      <c r="A430" s="59"/>
      <c r="B430" s="59"/>
      <c r="C430" s="59"/>
      <c r="D430" s="173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1:18">
      <c r="A431" s="59"/>
      <c r="B431" s="59"/>
      <c r="C431" s="59"/>
      <c r="D431" s="173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1:18">
      <c r="A432" s="59"/>
      <c r="B432" s="59"/>
      <c r="C432" s="59"/>
      <c r="D432" s="173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1:18">
      <c r="A433" s="59"/>
      <c r="B433" s="59"/>
      <c r="C433" s="59"/>
      <c r="D433" s="173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1:18">
      <c r="A434" s="59"/>
      <c r="B434" s="59"/>
      <c r="C434" s="59"/>
      <c r="D434" s="173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1:18">
      <c r="A435" s="59"/>
      <c r="B435" s="59"/>
      <c r="C435" s="59"/>
      <c r="D435" s="173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1:18">
      <c r="A436" s="59"/>
      <c r="B436" s="59"/>
      <c r="C436" s="59"/>
      <c r="D436" s="173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1:18">
      <c r="A437" s="59"/>
      <c r="B437" s="59"/>
      <c r="C437" s="59"/>
      <c r="D437" s="173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1:18">
      <c r="A438" s="59"/>
      <c r="B438" s="59"/>
      <c r="C438" s="59"/>
      <c r="D438" s="173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1:18">
      <c r="A439" s="59"/>
      <c r="B439" s="59"/>
      <c r="C439" s="59"/>
      <c r="D439" s="173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1:18">
      <c r="A440" s="59"/>
      <c r="B440" s="59"/>
      <c r="C440" s="59"/>
      <c r="D440" s="173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1:18">
      <c r="A441" s="59"/>
      <c r="B441" s="59"/>
      <c r="C441" s="59"/>
      <c r="D441" s="173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1:18">
      <c r="A442" s="59"/>
      <c r="B442" s="59"/>
      <c r="C442" s="59"/>
      <c r="D442" s="173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1:18">
      <c r="A443" s="59"/>
      <c r="B443" s="59"/>
      <c r="C443" s="59"/>
      <c r="D443" s="173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1:18">
      <c r="A444" s="59"/>
      <c r="B444" s="59"/>
      <c r="C444" s="59"/>
      <c r="D444" s="173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1:18">
      <c r="A445" s="59"/>
      <c r="B445" s="59"/>
      <c r="C445" s="59"/>
      <c r="D445" s="173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1:18">
      <c r="A446" s="59"/>
      <c r="B446" s="59"/>
      <c r="C446" s="59"/>
      <c r="D446" s="173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1:18">
      <c r="A447" s="59"/>
      <c r="B447" s="59"/>
      <c r="C447" s="59"/>
      <c r="D447" s="173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1:18">
      <c r="A448" s="59"/>
      <c r="B448" s="59"/>
      <c r="C448" s="59"/>
      <c r="D448" s="173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1:18">
      <c r="A449" s="59"/>
      <c r="B449" s="59"/>
      <c r="C449" s="59"/>
      <c r="D449" s="173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1:18">
      <c r="A450" s="59"/>
      <c r="B450" s="59"/>
      <c r="C450" s="59"/>
      <c r="D450" s="173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1:18">
      <c r="A451" s="59"/>
      <c r="B451" s="59"/>
      <c r="C451" s="59"/>
      <c r="D451" s="173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1:18">
      <c r="A452" s="59"/>
      <c r="B452" s="59"/>
      <c r="C452" s="59"/>
      <c r="D452" s="173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1:18">
      <c r="A453" s="59"/>
      <c r="B453" s="59"/>
      <c r="C453" s="59"/>
      <c r="D453" s="173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1:18">
      <c r="A454" s="59"/>
      <c r="B454" s="59"/>
      <c r="C454" s="59"/>
      <c r="D454" s="173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1:18">
      <c r="A455" s="59"/>
      <c r="B455" s="59"/>
      <c r="C455" s="59"/>
      <c r="D455" s="173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1:18">
      <c r="A456" s="59"/>
      <c r="B456" s="59"/>
      <c r="C456" s="59"/>
      <c r="D456" s="173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1:18">
      <c r="A457" s="59"/>
      <c r="B457" s="59"/>
      <c r="C457" s="59"/>
      <c r="D457" s="173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1:18">
      <c r="A458" s="59"/>
      <c r="B458" s="59"/>
      <c r="C458" s="59"/>
      <c r="D458" s="173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1:18">
      <c r="A459" s="59"/>
      <c r="B459" s="59"/>
      <c r="C459" s="59"/>
      <c r="D459" s="173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1:18">
      <c r="A460" s="59"/>
      <c r="B460" s="59"/>
      <c r="C460" s="59"/>
      <c r="D460" s="173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1:18">
      <c r="A461" s="59"/>
      <c r="B461" s="59"/>
      <c r="C461" s="59"/>
      <c r="D461" s="173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1:18">
      <c r="A462" s="59"/>
      <c r="B462" s="59"/>
      <c r="C462" s="59"/>
      <c r="D462" s="173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1:18">
      <c r="A463" s="59"/>
      <c r="B463" s="59"/>
      <c r="C463" s="59"/>
      <c r="D463" s="173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1:18">
      <c r="A464" s="59"/>
      <c r="B464" s="59"/>
      <c r="C464" s="59"/>
      <c r="D464" s="173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1:18">
      <c r="A465" s="59"/>
      <c r="B465" s="59"/>
      <c r="C465" s="59"/>
      <c r="D465" s="173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1:18">
      <c r="A466" s="59"/>
      <c r="B466" s="59"/>
      <c r="C466" s="59"/>
      <c r="D466" s="173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1:18">
      <c r="A467" s="59"/>
      <c r="B467" s="59"/>
      <c r="C467" s="59"/>
      <c r="D467" s="173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8" spans="1:18">
      <c r="A468" s="59"/>
      <c r="B468" s="59"/>
      <c r="C468" s="59"/>
      <c r="D468" s="173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1:18">
      <c r="A469" s="59"/>
      <c r="B469" s="59"/>
      <c r="C469" s="59"/>
      <c r="D469" s="173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1:18">
      <c r="A470" s="59"/>
      <c r="B470" s="59"/>
      <c r="C470" s="59"/>
      <c r="D470" s="173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1:18">
      <c r="A471" s="59"/>
      <c r="B471" s="59"/>
      <c r="C471" s="59"/>
      <c r="D471" s="173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1:18">
      <c r="A472" s="59"/>
      <c r="B472" s="59"/>
      <c r="C472" s="59"/>
      <c r="D472" s="173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1:18">
      <c r="A473" s="59"/>
      <c r="B473" s="59"/>
      <c r="C473" s="59"/>
      <c r="D473" s="173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1:18">
      <c r="A474" s="59"/>
      <c r="B474" s="59"/>
      <c r="C474" s="59"/>
      <c r="D474" s="173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1:18">
      <c r="A475" s="59"/>
      <c r="B475" s="59"/>
      <c r="C475" s="59"/>
      <c r="D475" s="173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1:18">
      <c r="A476" s="59"/>
      <c r="B476" s="59"/>
      <c r="C476" s="59"/>
      <c r="D476" s="173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1:18">
      <c r="A477" s="59"/>
      <c r="B477" s="59"/>
      <c r="C477" s="59"/>
      <c r="D477" s="173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1:18">
      <c r="A478" s="59"/>
      <c r="B478" s="59"/>
      <c r="C478" s="59"/>
      <c r="D478" s="173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1:18">
      <c r="A479" s="59"/>
      <c r="B479" s="59"/>
      <c r="C479" s="59"/>
      <c r="D479" s="173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1:18">
      <c r="A480" s="59"/>
      <c r="B480" s="59"/>
      <c r="C480" s="59"/>
      <c r="D480" s="173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1:18">
      <c r="A481" s="59"/>
      <c r="B481" s="59"/>
      <c r="C481" s="59"/>
      <c r="D481" s="173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1:18">
      <c r="A482" s="59"/>
      <c r="B482" s="59"/>
      <c r="C482" s="59"/>
      <c r="D482" s="173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</sheetData>
  <mergeCells count="190">
    <mergeCell ref="C100:C101"/>
    <mergeCell ref="B96:B97"/>
    <mergeCell ref="C96:C97"/>
    <mergeCell ref="B49:B50"/>
    <mergeCell ref="B43:B44"/>
    <mergeCell ref="C43:C44"/>
    <mergeCell ref="B102:B103"/>
    <mergeCell ref="C102:C103"/>
    <mergeCell ref="B82:B83"/>
    <mergeCell ref="B92:B93"/>
    <mergeCell ref="B64:B65"/>
    <mergeCell ref="B60:B61"/>
    <mergeCell ref="B58:B59"/>
    <mergeCell ref="B56:B57"/>
    <mergeCell ref="B74:B75"/>
    <mergeCell ref="C74:C75"/>
    <mergeCell ref="B78:B79"/>
    <mergeCell ref="C78:C79"/>
    <mergeCell ref="C82:C83"/>
    <mergeCell ref="B86:B87"/>
    <mergeCell ref="C86:C87"/>
    <mergeCell ref="B88:B89"/>
    <mergeCell ref="C88:C89"/>
    <mergeCell ref="B80:B81"/>
    <mergeCell ref="C80:C81"/>
    <mergeCell ref="B94:B95"/>
    <mergeCell ref="C94:C95"/>
    <mergeCell ref="B98:B99"/>
    <mergeCell ref="C98:C99"/>
    <mergeCell ref="B100:B101"/>
    <mergeCell ref="B155:B156"/>
    <mergeCell ref="C155:C156"/>
    <mergeCell ref="A109:A156"/>
    <mergeCell ref="C117:C118"/>
    <mergeCell ref="C121:C122"/>
    <mergeCell ref="B121:B122"/>
    <mergeCell ref="B125:B126"/>
    <mergeCell ref="B123:B124"/>
    <mergeCell ref="B131:B132"/>
    <mergeCell ref="B127:B128"/>
    <mergeCell ref="B143:B144"/>
    <mergeCell ref="C143:C144"/>
    <mergeCell ref="B117:B118"/>
    <mergeCell ref="B119:B120"/>
    <mergeCell ref="B133:B134"/>
    <mergeCell ref="B139:B140"/>
    <mergeCell ref="C139:C140"/>
    <mergeCell ref="C133:C134"/>
    <mergeCell ref="B137:B138"/>
    <mergeCell ref="C137:C138"/>
    <mergeCell ref="C127:C128"/>
    <mergeCell ref="B141:B142"/>
    <mergeCell ref="C141:C142"/>
    <mergeCell ref="T113:T114"/>
    <mergeCell ref="U113:U114"/>
    <mergeCell ref="S113:S114"/>
    <mergeCell ref="C113:C114"/>
    <mergeCell ref="V113:V114"/>
    <mergeCell ref="A158:C158"/>
    <mergeCell ref="A157:C157"/>
    <mergeCell ref="C147:C148"/>
    <mergeCell ref="C125:C126"/>
    <mergeCell ref="B129:B130"/>
    <mergeCell ref="C129:C130"/>
    <mergeCell ref="C123:C124"/>
    <mergeCell ref="C131:C132"/>
    <mergeCell ref="B147:B148"/>
    <mergeCell ref="B145:B146"/>
    <mergeCell ref="C145:C146"/>
    <mergeCell ref="B135:B136"/>
    <mergeCell ref="C135:C136"/>
    <mergeCell ref="B149:B150"/>
    <mergeCell ref="C149:C150"/>
    <mergeCell ref="B151:B152"/>
    <mergeCell ref="C151:C152"/>
    <mergeCell ref="B153:B154"/>
    <mergeCell ref="C153:C154"/>
    <mergeCell ref="Q107:R107"/>
    <mergeCell ref="P107:P108"/>
    <mergeCell ref="C56:C57"/>
    <mergeCell ref="C58:C59"/>
    <mergeCell ref="C60:C61"/>
    <mergeCell ref="A105:C105"/>
    <mergeCell ref="C92:C93"/>
    <mergeCell ref="C64:C65"/>
    <mergeCell ref="E54:O54"/>
    <mergeCell ref="E107:O107"/>
    <mergeCell ref="P54:P55"/>
    <mergeCell ref="C62:C63"/>
    <mergeCell ref="C70:C71"/>
    <mergeCell ref="C66:C67"/>
    <mergeCell ref="C68:C69"/>
    <mergeCell ref="B90:B91"/>
    <mergeCell ref="C90:C91"/>
    <mergeCell ref="B84:B85"/>
    <mergeCell ref="C84:C85"/>
    <mergeCell ref="C76:C77"/>
    <mergeCell ref="A54:A55"/>
    <mergeCell ref="B54:B55"/>
    <mergeCell ref="C54:C55"/>
    <mergeCell ref="B76:B77"/>
    <mergeCell ref="B3:B4"/>
    <mergeCell ref="C3:C4"/>
    <mergeCell ref="B5:B6"/>
    <mergeCell ref="C5:C6"/>
    <mergeCell ref="B37:B38"/>
    <mergeCell ref="C37:C38"/>
    <mergeCell ref="B29:B30"/>
    <mergeCell ref="C29:C30"/>
    <mergeCell ref="E3:O3"/>
    <mergeCell ref="C11:C12"/>
    <mergeCell ref="B21:B22"/>
    <mergeCell ref="C21:C22"/>
    <mergeCell ref="C13:C14"/>
    <mergeCell ref="B7:B8"/>
    <mergeCell ref="C7:C8"/>
    <mergeCell ref="B9:B10"/>
    <mergeCell ref="C9:C10"/>
    <mergeCell ref="C17:C18"/>
    <mergeCell ref="C15:C16"/>
    <mergeCell ref="A1:R1"/>
    <mergeCell ref="P3:P4"/>
    <mergeCell ref="B109:B110"/>
    <mergeCell ref="C109:C110"/>
    <mergeCell ref="B15:B16"/>
    <mergeCell ref="B66:B67"/>
    <mergeCell ref="A104:C104"/>
    <mergeCell ref="C107:C108"/>
    <mergeCell ref="B11:B12"/>
    <mergeCell ref="B17:B18"/>
    <mergeCell ref="A107:A108"/>
    <mergeCell ref="B62:B63"/>
    <mergeCell ref="A51:C51"/>
    <mergeCell ref="A52:C52"/>
    <mergeCell ref="B19:B20"/>
    <mergeCell ref="C72:C73"/>
    <mergeCell ref="B68:B69"/>
    <mergeCell ref="B70:B71"/>
    <mergeCell ref="B72:B73"/>
    <mergeCell ref="B107:B108"/>
    <mergeCell ref="B27:B28"/>
    <mergeCell ref="C27:C28"/>
    <mergeCell ref="B33:B34"/>
    <mergeCell ref="A3:A4"/>
    <mergeCell ref="A56:A95"/>
    <mergeCell ref="A5:A44"/>
    <mergeCell ref="B41:B42"/>
    <mergeCell ref="B23:B24"/>
    <mergeCell ref="B25:B26"/>
    <mergeCell ref="B13:B14"/>
    <mergeCell ref="C33:C34"/>
    <mergeCell ref="C31:C32"/>
    <mergeCell ref="B31:B32"/>
    <mergeCell ref="C19:C20"/>
    <mergeCell ref="B39:B40"/>
    <mergeCell ref="C39:C40"/>
    <mergeCell ref="C23:C24"/>
    <mergeCell ref="C25:C26"/>
    <mergeCell ref="B35:B36"/>
    <mergeCell ref="C35:C36"/>
    <mergeCell ref="B45:B46"/>
    <mergeCell ref="B47:B48"/>
    <mergeCell ref="C49:C50"/>
    <mergeCell ref="C47:C48"/>
    <mergeCell ref="C45:C46"/>
    <mergeCell ref="C41:C42"/>
    <mergeCell ref="B113:B114"/>
    <mergeCell ref="C119:C120"/>
    <mergeCell ref="B115:B116"/>
    <mergeCell ref="Z111:Z112"/>
    <mergeCell ref="AA111:AA112"/>
    <mergeCell ref="AB111:AB112"/>
    <mergeCell ref="AC111:AC112"/>
    <mergeCell ref="B111:B112"/>
    <mergeCell ref="C111:C112"/>
    <mergeCell ref="S111:S112"/>
    <mergeCell ref="T111:T112"/>
    <mergeCell ref="U111:U112"/>
    <mergeCell ref="V111:V112"/>
    <mergeCell ref="W111:W112"/>
    <mergeCell ref="X111:X112"/>
    <mergeCell ref="Y111:Y112"/>
    <mergeCell ref="W113:W114"/>
    <mergeCell ref="C115:C116"/>
    <mergeCell ref="AC113:AC114"/>
    <mergeCell ref="Y113:Y114"/>
    <mergeCell ref="Z113:Z114"/>
    <mergeCell ref="AA113:AA114"/>
    <mergeCell ref="AB113:AB114"/>
    <mergeCell ref="X113:X114"/>
  </mergeCells>
  <phoneticPr fontId="4" type="noConversion"/>
  <printOptions horizontalCentered="1"/>
  <pageMargins left="0.3" right="0.3" top="0.3" bottom="0.3" header="0.1" footer="0.1"/>
  <pageSetup paperSize="9" scale="49" fitToHeight="0" orientation="portrait" r:id="rId1"/>
  <headerFooter>
    <oddFooter>&amp;L&amp;"MS Sans Serif,Regular"No. Form : FM/PROD-011&amp;R&amp;"MS Sans Serif,Regular"Reported by Planning Section          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C619"/>
  <sheetViews>
    <sheetView showGridLines="0" view="pageBreakPreview" zoomScale="85" zoomScaleNormal="75" zoomScaleSheetLayoutView="85" workbookViewId="0">
      <selection activeCell="L290" sqref="L290"/>
    </sheetView>
  </sheetViews>
  <sheetFormatPr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5" width="11" style="1" customWidth="1"/>
    <col min="6" max="6" width="11.140625" style="1" customWidth="1"/>
    <col min="7" max="7" width="11.7109375" style="1" customWidth="1"/>
    <col min="8" max="13" width="10.28515625" style="1" customWidth="1"/>
    <col min="14" max="14" width="11.7109375" style="1" customWidth="1"/>
    <col min="15" max="15" width="10.28515625" style="1" customWidth="1"/>
    <col min="16" max="19" width="15.7109375" style="1" customWidth="1"/>
    <col min="20" max="20" width="9.5703125" style="1" bestFit="1" customWidth="1"/>
    <col min="21" max="22" width="9.140625" style="1" bestFit="1"/>
    <col min="23" max="23" width="9.5703125" style="1" bestFit="1" customWidth="1"/>
    <col min="24" max="34" width="15.7109375" style="1" customWidth="1"/>
    <col min="35" max="16384" width="9.140625" style="1"/>
  </cols>
  <sheetData>
    <row r="1" spans="1:25" ht="30">
      <c r="A1" s="619" t="s">
        <v>18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</row>
    <row r="2" spans="1:25" ht="12" customHeight="1">
      <c r="A2" s="59"/>
      <c r="B2" s="59"/>
      <c r="C2" s="59"/>
      <c r="D2" s="173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5" ht="12" customHeight="1">
      <c r="A3" s="624" t="s">
        <v>4</v>
      </c>
      <c r="B3" s="626" t="s">
        <v>2</v>
      </c>
      <c r="C3" s="622" t="s">
        <v>0</v>
      </c>
      <c r="D3" s="35" t="s">
        <v>12</v>
      </c>
      <c r="E3" s="621">
        <f>+PAMA!E3</f>
        <v>2023</v>
      </c>
      <c r="F3" s="622"/>
      <c r="G3" s="622"/>
      <c r="H3" s="622"/>
      <c r="I3" s="622"/>
      <c r="J3" s="622"/>
      <c r="K3" s="622"/>
      <c r="L3" s="622"/>
      <c r="M3" s="622"/>
      <c r="N3" s="622"/>
      <c r="O3" s="623"/>
      <c r="P3" s="620" t="s">
        <v>7</v>
      </c>
      <c r="Q3" s="36"/>
      <c r="R3" s="36"/>
    </row>
    <row r="4" spans="1:25" ht="12" customHeight="1">
      <c r="A4" s="625"/>
      <c r="B4" s="627"/>
      <c r="C4" s="628"/>
      <c r="D4" s="37" t="s">
        <v>13</v>
      </c>
      <c r="E4" s="38">
        <f>+PAMA!E4</f>
        <v>45017</v>
      </c>
      <c r="F4" s="39">
        <f>+E4+1</f>
        <v>45018</v>
      </c>
      <c r="G4" s="39">
        <f t="shared" ref="G4:N4" si="0">+F4+1</f>
        <v>45019</v>
      </c>
      <c r="H4" s="39">
        <f t="shared" si="0"/>
        <v>45020</v>
      </c>
      <c r="I4" s="39">
        <f t="shared" si="0"/>
        <v>45021</v>
      </c>
      <c r="J4" s="39">
        <f t="shared" si="0"/>
        <v>45022</v>
      </c>
      <c r="K4" s="39">
        <f t="shared" si="0"/>
        <v>45023</v>
      </c>
      <c r="L4" s="39">
        <f t="shared" si="0"/>
        <v>45024</v>
      </c>
      <c r="M4" s="39">
        <f t="shared" si="0"/>
        <v>45025</v>
      </c>
      <c r="N4" s="39">
        <f t="shared" si="0"/>
        <v>45026</v>
      </c>
      <c r="O4" s="40"/>
      <c r="P4" s="676"/>
      <c r="Q4" s="36"/>
      <c r="R4" s="41"/>
      <c r="S4" s="4"/>
      <c r="T4" s="4"/>
      <c r="U4" s="4"/>
      <c r="V4" s="4"/>
      <c r="W4" s="4"/>
      <c r="X4" s="4"/>
      <c r="Y4" s="4"/>
    </row>
    <row r="5" spans="1:25" ht="12" hidden="1" customHeight="1">
      <c r="A5" s="612" t="s">
        <v>95</v>
      </c>
      <c r="B5" s="648">
        <v>1</v>
      </c>
      <c r="C5" s="672" t="s">
        <v>152</v>
      </c>
      <c r="D5" s="321" t="s">
        <v>3</v>
      </c>
      <c r="E5" s="306"/>
      <c r="F5" s="306"/>
      <c r="G5" s="306"/>
      <c r="H5" s="335"/>
      <c r="I5" s="324"/>
      <c r="J5" s="306"/>
      <c r="K5" s="306"/>
      <c r="L5" s="306"/>
      <c r="M5" s="306"/>
      <c r="N5" s="306"/>
      <c r="O5" s="44"/>
      <c r="P5" s="45">
        <f>IF(SUM(E6:O6)=0,0,SUMPRODUCT(E5:O5,E6:O6)/SUM(E6:O6))</f>
        <v>0</v>
      </c>
      <c r="Q5" s="66"/>
      <c r="R5" s="59"/>
      <c r="S5" s="6"/>
    </row>
    <row r="6" spans="1:25" ht="12" hidden="1" customHeight="1">
      <c r="A6" s="597"/>
      <c r="B6" s="649"/>
      <c r="C6" s="666"/>
      <c r="D6" s="320" t="s">
        <v>5</v>
      </c>
      <c r="E6" s="308"/>
      <c r="F6" s="308"/>
      <c r="G6" s="308"/>
      <c r="H6" s="309"/>
      <c r="I6" s="309"/>
      <c r="J6" s="309"/>
      <c r="K6" s="308"/>
      <c r="L6" s="308"/>
      <c r="M6" s="308"/>
      <c r="N6" s="308"/>
      <c r="O6" s="50"/>
      <c r="P6" s="51">
        <f>IF(SUM(E5:O5)=0,0,SUMPRODUCT(E6:O6,E5:O5)/SUM(E5:O5))</f>
        <v>0</v>
      </c>
      <c r="Q6" s="66"/>
      <c r="R6" s="59"/>
      <c r="S6" s="6"/>
    </row>
    <row r="7" spans="1:25" ht="12" hidden="1" customHeight="1">
      <c r="A7" s="597"/>
      <c r="B7" s="649">
        <f>+B5+1</f>
        <v>2</v>
      </c>
      <c r="C7" s="665" t="s">
        <v>157</v>
      </c>
      <c r="D7" s="319" t="s">
        <v>3</v>
      </c>
      <c r="E7" s="311"/>
      <c r="F7" s="311"/>
      <c r="G7" s="311"/>
      <c r="H7" s="332"/>
      <c r="I7" s="312"/>
      <c r="J7" s="311"/>
      <c r="K7" s="311"/>
      <c r="L7" s="311"/>
      <c r="M7" s="311"/>
      <c r="N7" s="311"/>
      <c r="O7" s="64"/>
      <c r="P7" s="65">
        <f>IF(SUM(E8:O8)=0,0,SUMPRODUCT(E7:O7,E8:O8)/SUM(E8:O8))</f>
        <v>0</v>
      </c>
      <c r="Q7" s="66"/>
      <c r="R7" s="59"/>
      <c r="S7" s="6"/>
    </row>
    <row r="8" spans="1:25" ht="12" hidden="1" customHeight="1">
      <c r="A8" s="597"/>
      <c r="B8" s="652"/>
      <c r="C8" s="666"/>
      <c r="D8" s="320" t="s">
        <v>5</v>
      </c>
      <c r="E8" s="308"/>
      <c r="F8" s="308"/>
      <c r="G8" s="308"/>
      <c r="H8" s="308"/>
      <c r="I8" s="308"/>
      <c r="J8" s="309"/>
      <c r="K8" s="308"/>
      <c r="L8" s="308"/>
      <c r="M8" s="308"/>
      <c r="N8" s="308"/>
      <c r="O8" s="50"/>
      <c r="P8" s="51">
        <f>IF(SUM(E7:O7)=0,0,SUMPRODUCT(E8:O8,E7:O7)/SUM(E7:O7))</f>
        <v>0</v>
      </c>
      <c r="Q8" s="66"/>
      <c r="R8" s="59"/>
      <c r="S8" s="6"/>
    </row>
    <row r="9" spans="1:25" ht="12" hidden="1" customHeight="1">
      <c r="A9" s="597"/>
      <c r="B9" s="649">
        <f>+B7+1</f>
        <v>3</v>
      </c>
      <c r="C9" s="673" t="s">
        <v>122</v>
      </c>
      <c r="D9" s="319" t="s">
        <v>3</v>
      </c>
      <c r="E9" s="311"/>
      <c r="F9" s="311"/>
      <c r="G9" s="311"/>
      <c r="H9" s="332"/>
      <c r="I9" s="312"/>
      <c r="J9" s="311"/>
      <c r="K9" s="311"/>
      <c r="L9" s="311"/>
      <c r="M9" s="311"/>
      <c r="N9" s="311"/>
      <c r="O9" s="64"/>
      <c r="P9" s="65">
        <f>IF(SUM(E10:O10)=0,0,SUMPRODUCT(E9:O9,E10:O10)/SUM(E10:O10))</f>
        <v>0</v>
      </c>
      <c r="Q9" s="66"/>
      <c r="R9" s="59"/>
      <c r="S9" s="6"/>
    </row>
    <row r="10" spans="1:25" ht="12" hidden="1" customHeight="1">
      <c r="A10" s="597"/>
      <c r="B10" s="652"/>
      <c r="C10" s="673"/>
      <c r="D10" s="320" t="s">
        <v>5</v>
      </c>
      <c r="E10" s="308"/>
      <c r="F10" s="308"/>
      <c r="G10" s="308"/>
      <c r="H10" s="308"/>
      <c r="I10" s="308"/>
      <c r="J10" s="309"/>
      <c r="K10" s="308"/>
      <c r="L10" s="308"/>
      <c r="M10" s="308"/>
      <c r="N10" s="308"/>
      <c r="O10" s="50"/>
      <c r="P10" s="51">
        <f>IF(SUM(E9:O9)=0,0,SUMPRODUCT(E10:O10,E9:O9)/SUM(E9:O9))</f>
        <v>0</v>
      </c>
      <c r="Q10" s="66"/>
      <c r="R10" s="59"/>
      <c r="S10" s="6"/>
    </row>
    <row r="11" spans="1:25" ht="12" hidden="1" customHeight="1">
      <c r="A11" s="597"/>
      <c r="B11" s="586">
        <f>+B9+1</f>
        <v>4</v>
      </c>
      <c r="C11" s="600"/>
      <c r="D11" s="69" t="s">
        <v>3</v>
      </c>
      <c r="E11" s="61"/>
      <c r="F11" s="62"/>
      <c r="G11" s="63"/>
      <c r="H11" s="63"/>
      <c r="I11" s="63"/>
      <c r="J11" s="62"/>
      <c r="K11" s="62"/>
      <c r="L11" s="62"/>
      <c r="M11" s="62"/>
      <c r="N11" s="62"/>
      <c r="O11" s="64"/>
      <c r="P11" s="65">
        <f>IF(SUM(E12:O12)=0,0,SUMPRODUCT(E11:O11,E12:O12)/SUM(E12:O12))</f>
        <v>0</v>
      </c>
      <c r="Q11" s="66"/>
      <c r="R11" s="59"/>
      <c r="S11" s="6"/>
    </row>
    <row r="12" spans="1:25" ht="12" hidden="1" customHeight="1">
      <c r="A12" s="597"/>
      <c r="B12" s="587"/>
      <c r="C12" s="600"/>
      <c r="D12" s="70" t="s">
        <v>5</v>
      </c>
      <c r="E12" s="47"/>
      <c r="F12" s="48"/>
      <c r="G12" s="49"/>
      <c r="H12" s="49"/>
      <c r="I12" s="49"/>
      <c r="J12" s="48"/>
      <c r="K12" s="48"/>
      <c r="L12" s="48"/>
      <c r="M12" s="48"/>
      <c r="N12" s="48"/>
      <c r="O12" s="50"/>
      <c r="P12" s="51">
        <f>IF(SUM(E11:O11)=0,0,SUMPRODUCT(E12:O12,E11:O11)/SUM(E11:O11))</f>
        <v>0</v>
      </c>
      <c r="Q12" s="66"/>
      <c r="R12" s="59"/>
      <c r="S12" s="6"/>
    </row>
    <row r="13" spans="1:25" ht="12" hidden="1" customHeight="1">
      <c r="A13" s="597"/>
      <c r="B13" s="586">
        <f>+B11+1</f>
        <v>5</v>
      </c>
      <c r="C13" s="600"/>
      <c r="D13" s="69" t="s">
        <v>3</v>
      </c>
      <c r="E13" s="61"/>
      <c r="F13" s="62"/>
      <c r="G13" s="63"/>
      <c r="H13" s="63"/>
      <c r="I13" s="63"/>
      <c r="J13" s="62"/>
      <c r="K13" s="62"/>
      <c r="L13" s="62"/>
      <c r="M13" s="62"/>
      <c r="N13" s="62"/>
      <c r="O13" s="64"/>
      <c r="P13" s="65">
        <f>IF(SUM(E14:O14)=0,0,SUMPRODUCT(E13:O13,E14:O14)/SUM(E14:O14))</f>
        <v>0</v>
      </c>
      <c r="Q13" s="66"/>
      <c r="R13" s="59"/>
      <c r="S13" s="6"/>
    </row>
    <row r="14" spans="1:25" ht="12" hidden="1" customHeight="1">
      <c r="A14" s="597"/>
      <c r="B14" s="587"/>
      <c r="C14" s="600"/>
      <c r="D14" s="71" t="s">
        <v>5</v>
      </c>
      <c r="E14" s="72"/>
      <c r="F14" s="73"/>
      <c r="G14" s="74"/>
      <c r="H14" s="74"/>
      <c r="I14" s="74"/>
      <c r="J14" s="73"/>
      <c r="K14" s="73"/>
      <c r="L14" s="73"/>
      <c r="M14" s="73"/>
      <c r="N14" s="73"/>
      <c r="O14" s="75"/>
      <c r="P14" s="95">
        <f>IF(SUM(E13:O13)=0,0,SUMPRODUCT(E14:O14,E13:O13)/SUM(E13:O13))</f>
        <v>0</v>
      </c>
      <c r="Q14" s="66"/>
      <c r="R14" s="59"/>
      <c r="S14" s="6"/>
    </row>
    <row r="15" spans="1:25" ht="12" hidden="1" customHeight="1">
      <c r="A15" s="610" t="s">
        <v>6</v>
      </c>
      <c r="B15" s="611"/>
      <c r="C15" s="611"/>
      <c r="D15" s="118" t="s">
        <v>3</v>
      </c>
      <c r="E15" s="81">
        <f>E5+E7+E9+E11+E13</f>
        <v>0</v>
      </c>
      <c r="F15" s="82">
        <f t="shared" ref="F15:N15" si="1">F5+F7+F9+F11+F13</f>
        <v>0</v>
      </c>
      <c r="G15" s="82">
        <f t="shared" si="1"/>
        <v>0</v>
      </c>
      <c r="H15" s="82">
        <f t="shared" si="1"/>
        <v>0</v>
      </c>
      <c r="I15" s="82">
        <f t="shared" si="1"/>
        <v>0</v>
      </c>
      <c r="J15" s="82">
        <f t="shared" si="1"/>
        <v>0</v>
      </c>
      <c r="K15" s="82">
        <f t="shared" si="1"/>
        <v>0</v>
      </c>
      <c r="L15" s="82">
        <f t="shared" si="1"/>
        <v>0</v>
      </c>
      <c r="M15" s="82">
        <f t="shared" si="1"/>
        <v>0</v>
      </c>
      <c r="N15" s="82">
        <f t="shared" si="1"/>
        <v>0</v>
      </c>
      <c r="O15" s="83"/>
      <c r="P15" s="84">
        <f>IF(SUM(E16:O16)=0,0,SUMPRODUCT(E15:O15,E16:O16)/SUM(E16:O16))</f>
        <v>0</v>
      </c>
      <c r="Q15" s="66"/>
      <c r="R15" s="58"/>
    </row>
    <row r="16" spans="1:25" ht="12" hidden="1" customHeight="1">
      <c r="A16" s="608" t="s">
        <v>1</v>
      </c>
      <c r="B16" s="609"/>
      <c r="C16" s="609"/>
      <c r="D16" s="119" t="s">
        <v>5</v>
      </c>
      <c r="E16" s="77">
        <f>IF(E15=0,0,(E5*E6+E7*E8+E9*E10+E11*E12+E13*E14)/E15)</f>
        <v>0</v>
      </c>
      <c r="F16" s="78">
        <f t="shared" ref="F16:N16" si="2">IF(F15=0,0,(F5*F6+F7*F8+F9*F10+F11*F12+F13*F14)/F15)</f>
        <v>0</v>
      </c>
      <c r="G16" s="78">
        <f t="shared" si="2"/>
        <v>0</v>
      </c>
      <c r="H16" s="78">
        <f t="shared" si="2"/>
        <v>0</v>
      </c>
      <c r="I16" s="78">
        <f t="shared" si="2"/>
        <v>0</v>
      </c>
      <c r="J16" s="78">
        <f t="shared" si="2"/>
        <v>0</v>
      </c>
      <c r="K16" s="78">
        <f t="shared" si="2"/>
        <v>0</v>
      </c>
      <c r="L16" s="78">
        <f t="shared" si="2"/>
        <v>0</v>
      </c>
      <c r="M16" s="78">
        <f t="shared" si="2"/>
        <v>0</v>
      </c>
      <c r="N16" s="78">
        <f t="shared" si="2"/>
        <v>0</v>
      </c>
      <c r="O16" s="79"/>
      <c r="P16" s="85">
        <f>IF(SUM(E15:O15)=0,0,SUMPRODUCT(E16:O16,E15:O15)/SUM(E15:O15))</f>
        <v>0</v>
      </c>
      <c r="Q16" s="58"/>
      <c r="R16" s="58"/>
    </row>
    <row r="17" spans="1:20" ht="12" hidden="1" customHeight="1">
      <c r="A17" s="612" t="s">
        <v>96</v>
      </c>
      <c r="B17" s="648">
        <v>1</v>
      </c>
      <c r="C17" s="672" t="s">
        <v>153</v>
      </c>
      <c r="D17" s="321" t="s">
        <v>3</v>
      </c>
      <c r="E17" s="306"/>
      <c r="F17" s="306"/>
      <c r="G17" s="306"/>
      <c r="H17" s="335"/>
      <c r="I17" s="324"/>
      <c r="J17" s="306"/>
      <c r="K17" s="306"/>
      <c r="L17" s="306"/>
      <c r="M17" s="306"/>
      <c r="N17" s="306"/>
      <c r="O17" s="44"/>
      <c r="P17" s="45">
        <f>IF(SUM(E18:O18)=0,0,SUMPRODUCT(E17:O17,E18:O18)/SUM(E18:O18))</f>
        <v>0</v>
      </c>
      <c r="Q17" s="66"/>
      <c r="R17" s="59"/>
      <c r="S17" s="6"/>
    </row>
    <row r="18" spans="1:20" ht="12" hidden="1" customHeight="1">
      <c r="A18" s="597"/>
      <c r="B18" s="649"/>
      <c r="C18" s="666"/>
      <c r="D18" s="320" t="s">
        <v>5</v>
      </c>
      <c r="E18" s="308"/>
      <c r="F18" s="308"/>
      <c r="G18" s="308"/>
      <c r="H18" s="309"/>
      <c r="I18" s="309"/>
      <c r="J18" s="309"/>
      <c r="K18" s="308"/>
      <c r="L18" s="308"/>
      <c r="M18" s="308"/>
      <c r="N18" s="308"/>
      <c r="O18" s="50"/>
      <c r="P18" s="51">
        <f>IF(SUM(E17:O17)=0,0,SUMPRODUCT(E18:O18,E17:O17)/SUM(E17:O17))</f>
        <v>0</v>
      </c>
      <c r="Q18" s="66"/>
      <c r="R18" s="59"/>
      <c r="S18" s="6"/>
    </row>
    <row r="19" spans="1:20" ht="12" hidden="1" customHeight="1">
      <c r="A19" s="597"/>
      <c r="B19" s="649">
        <f>+B17+1</f>
        <v>2</v>
      </c>
      <c r="C19" s="665" t="s">
        <v>158</v>
      </c>
      <c r="D19" s="319" t="s">
        <v>3</v>
      </c>
      <c r="E19" s="311"/>
      <c r="F19" s="311"/>
      <c r="G19" s="311"/>
      <c r="H19" s="332"/>
      <c r="I19" s="312"/>
      <c r="J19" s="311"/>
      <c r="K19" s="311"/>
      <c r="L19" s="311"/>
      <c r="M19" s="311"/>
      <c r="N19" s="311"/>
      <c r="O19" s="64"/>
      <c r="P19" s="65">
        <f>IF(SUM(E20:O20)=0,0,SUMPRODUCT(E19:O19,E20:O20)/SUM(E20:O20))</f>
        <v>0</v>
      </c>
      <c r="Q19" s="66"/>
      <c r="R19" s="59"/>
      <c r="S19" s="6"/>
    </row>
    <row r="20" spans="1:20" ht="12" hidden="1" customHeight="1">
      <c r="A20" s="597"/>
      <c r="B20" s="652"/>
      <c r="C20" s="666"/>
      <c r="D20" s="320" t="s">
        <v>5</v>
      </c>
      <c r="E20" s="308"/>
      <c r="F20" s="308"/>
      <c r="G20" s="308"/>
      <c r="H20" s="308"/>
      <c r="I20" s="308"/>
      <c r="J20" s="309"/>
      <c r="K20" s="308"/>
      <c r="L20" s="308"/>
      <c r="M20" s="308"/>
      <c r="N20" s="308"/>
      <c r="O20" s="50"/>
      <c r="P20" s="51">
        <f>IF(SUM(E19:O19)=0,0,SUMPRODUCT(E20:O20,E19:O19)/SUM(E19:O19))</f>
        <v>0</v>
      </c>
      <c r="Q20" s="66"/>
      <c r="R20" s="59"/>
      <c r="S20" s="6"/>
    </row>
    <row r="21" spans="1:20" ht="12" hidden="1" customHeight="1">
      <c r="A21" s="597"/>
      <c r="B21" s="649">
        <f>+B19+1</f>
        <v>3</v>
      </c>
      <c r="C21" s="673" t="s">
        <v>154</v>
      </c>
      <c r="D21" s="319" t="s">
        <v>3</v>
      </c>
      <c r="E21" s="311"/>
      <c r="F21" s="311"/>
      <c r="G21" s="311"/>
      <c r="H21" s="332"/>
      <c r="I21" s="312"/>
      <c r="J21" s="311"/>
      <c r="K21" s="311"/>
      <c r="L21" s="311"/>
      <c r="M21" s="311"/>
      <c r="N21" s="311"/>
      <c r="O21" s="64"/>
      <c r="P21" s="65">
        <f>IF(SUM(E22:O22)=0,0,SUMPRODUCT(E21:O21,E22:O22)/SUM(E22:O22))</f>
        <v>0</v>
      </c>
      <c r="Q21" s="66"/>
      <c r="R21" s="59"/>
      <c r="S21" s="6"/>
    </row>
    <row r="22" spans="1:20" ht="12" hidden="1" customHeight="1">
      <c r="A22" s="597"/>
      <c r="B22" s="652"/>
      <c r="C22" s="673"/>
      <c r="D22" s="320" t="s">
        <v>5</v>
      </c>
      <c r="E22" s="308"/>
      <c r="F22" s="308"/>
      <c r="G22" s="308"/>
      <c r="H22" s="308"/>
      <c r="I22" s="308"/>
      <c r="J22" s="309"/>
      <c r="K22" s="308"/>
      <c r="L22" s="308"/>
      <c r="M22" s="308"/>
      <c r="N22" s="308"/>
      <c r="O22" s="50"/>
      <c r="P22" s="51">
        <f>IF(SUM(E21:O21)=0,0,SUMPRODUCT(E22:O22,E21:O21)/SUM(E21:O21))</f>
        <v>0</v>
      </c>
      <c r="Q22" s="66"/>
      <c r="R22" s="59"/>
      <c r="S22" s="6"/>
    </row>
    <row r="23" spans="1:20" ht="12" hidden="1" customHeight="1">
      <c r="A23" s="597"/>
      <c r="B23" s="649">
        <f>+B21+1</f>
        <v>4</v>
      </c>
      <c r="C23" s="673" t="s">
        <v>142</v>
      </c>
      <c r="D23" s="319" t="s">
        <v>3</v>
      </c>
      <c r="E23" s="311"/>
      <c r="F23" s="311"/>
      <c r="G23" s="311"/>
      <c r="H23" s="332"/>
      <c r="I23" s="312"/>
      <c r="J23" s="311"/>
      <c r="K23" s="311"/>
      <c r="L23" s="311"/>
      <c r="M23" s="311"/>
      <c r="N23" s="311"/>
      <c r="O23" s="64"/>
      <c r="P23" s="65">
        <f>IF(SUM(E24:O24)=0,0,SUMPRODUCT(E23:O23,E24:O24)/SUM(E24:O24))</f>
        <v>0</v>
      </c>
      <c r="Q23" s="66"/>
      <c r="R23" s="59"/>
      <c r="S23" s="6"/>
    </row>
    <row r="24" spans="1:20" ht="12" hidden="1" customHeight="1">
      <c r="A24" s="597"/>
      <c r="B24" s="652"/>
      <c r="C24" s="673"/>
      <c r="D24" s="301" t="s">
        <v>5</v>
      </c>
      <c r="E24" s="308"/>
      <c r="F24" s="308"/>
      <c r="G24" s="308"/>
      <c r="H24" s="308"/>
      <c r="I24" s="308"/>
      <c r="J24" s="309"/>
      <c r="K24" s="308"/>
      <c r="L24" s="308"/>
      <c r="M24" s="308"/>
      <c r="N24" s="308"/>
      <c r="O24" s="50"/>
      <c r="P24" s="51">
        <f>IF(SUM(E23:O23)=0,0,SUMPRODUCT(E24:O24,E23:O23)/SUM(E23:O23))</f>
        <v>0</v>
      </c>
      <c r="Q24" s="66"/>
      <c r="R24" s="59"/>
      <c r="S24" s="6"/>
    </row>
    <row r="25" spans="1:20" ht="12" hidden="1" customHeight="1">
      <c r="A25" s="597"/>
      <c r="B25" s="586">
        <f>+B23+1</f>
        <v>5</v>
      </c>
      <c r="C25" s="600"/>
      <c r="D25" s="69" t="s">
        <v>3</v>
      </c>
      <c r="E25" s="61"/>
      <c r="F25" s="62"/>
      <c r="G25" s="63"/>
      <c r="H25" s="63"/>
      <c r="I25" s="63"/>
      <c r="J25" s="62"/>
      <c r="K25" s="62"/>
      <c r="L25" s="62"/>
      <c r="M25" s="62"/>
      <c r="N25" s="62"/>
      <c r="O25" s="64"/>
      <c r="P25" s="65">
        <f>IF(SUM(E26:O26)=0,0,SUMPRODUCT(E25:O25,E26:O26)/SUM(E26:O26))</f>
        <v>0</v>
      </c>
      <c r="Q25" s="66"/>
      <c r="R25" s="59"/>
      <c r="S25" s="6"/>
    </row>
    <row r="26" spans="1:20" ht="12" hidden="1" customHeight="1">
      <c r="A26" s="597"/>
      <c r="B26" s="587"/>
      <c r="C26" s="600"/>
      <c r="D26" s="71" t="s">
        <v>5</v>
      </c>
      <c r="E26" s="72"/>
      <c r="F26" s="73"/>
      <c r="G26" s="74"/>
      <c r="H26" s="74"/>
      <c r="I26" s="74"/>
      <c r="J26" s="73"/>
      <c r="K26" s="73"/>
      <c r="L26" s="73"/>
      <c r="M26" s="73"/>
      <c r="N26" s="73"/>
      <c r="O26" s="75"/>
      <c r="P26" s="95">
        <f>IF(SUM(E25:O25)=0,0,SUMPRODUCT(E26:O26,E25:O25)/SUM(E25:O25))</f>
        <v>0</v>
      </c>
      <c r="Q26" s="66"/>
      <c r="R26" s="59"/>
      <c r="S26" s="6"/>
    </row>
    <row r="27" spans="1:20" ht="12" hidden="1" customHeight="1">
      <c r="A27" s="597"/>
      <c r="B27" s="586">
        <f>+B25+1</f>
        <v>6</v>
      </c>
      <c r="C27" s="600"/>
      <c r="D27" s="69" t="s">
        <v>3</v>
      </c>
      <c r="E27" s="61"/>
      <c r="F27" s="62"/>
      <c r="G27" s="62"/>
      <c r="H27" s="62"/>
      <c r="I27" s="62"/>
      <c r="J27" s="62"/>
      <c r="K27" s="62"/>
      <c r="L27" s="62"/>
      <c r="M27" s="62"/>
      <c r="N27" s="62"/>
      <c r="O27" s="64"/>
      <c r="P27" s="65">
        <f>IF(SUM(E28:O28)=0,0,SUMPRODUCT(E27:O27,E28:O28)/SUM(E28:O28))</f>
        <v>0</v>
      </c>
      <c r="Q27" s="58"/>
      <c r="R27" s="175"/>
      <c r="S27" s="4"/>
      <c r="T27" s="4"/>
    </row>
    <row r="28" spans="1:20" ht="12" hidden="1" customHeight="1">
      <c r="A28" s="597"/>
      <c r="B28" s="587"/>
      <c r="C28" s="600"/>
      <c r="D28" s="70" t="s">
        <v>5</v>
      </c>
      <c r="E28" s="47"/>
      <c r="F28" s="48"/>
      <c r="G28" s="49"/>
      <c r="H28" s="49"/>
      <c r="I28" s="49"/>
      <c r="J28" s="48"/>
      <c r="K28" s="48"/>
      <c r="L28" s="48"/>
      <c r="M28" s="48"/>
      <c r="N28" s="48"/>
      <c r="O28" s="50"/>
      <c r="P28" s="51">
        <f>IF(SUM(E27:O27)=0,0,SUMPRODUCT(E28:O28,E27:O27)/SUM(E27:O27))</f>
        <v>0</v>
      </c>
      <c r="Q28" s="58"/>
      <c r="R28" s="175"/>
      <c r="S28" s="4"/>
      <c r="T28" s="4"/>
    </row>
    <row r="29" spans="1:20" ht="12" hidden="1" customHeight="1">
      <c r="A29" s="597"/>
      <c r="B29" s="586">
        <f>+B27+1</f>
        <v>7</v>
      </c>
      <c r="C29" s="600"/>
      <c r="D29" s="69" t="s">
        <v>3</v>
      </c>
      <c r="E29" s="61"/>
      <c r="F29" s="62"/>
      <c r="G29" s="63"/>
      <c r="H29" s="63"/>
      <c r="I29" s="63"/>
      <c r="J29" s="62"/>
      <c r="K29" s="62"/>
      <c r="L29" s="62"/>
      <c r="M29" s="62"/>
      <c r="N29" s="62"/>
      <c r="O29" s="64"/>
      <c r="P29" s="65">
        <f>IF(SUM(E30:O30)=0,0,SUMPRODUCT(E29:O29,E30:O30)/SUM(E30:O30))</f>
        <v>0</v>
      </c>
      <c r="Q29" s="58"/>
      <c r="R29" s="175"/>
      <c r="S29" s="4"/>
      <c r="T29" s="4"/>
    </row>
    <row r="30" spans="1:20" ht="12" hidden="1" customHeight="1">
      <c r="A30" s="597"/>
      <c r="B30" s="587"/>
      <c r="C30" s="600"/>
      <c r="D30" s="70" t="s">
        <v>5</v>
      </c>
      <c r="E30" s="47"/>
      <c r="F30" s="48"/>
      <c r="G30" s="49"/>
      <c r="H30" s="49"/>
      <c r="I30" s="49"/>
      <c r="J30" s="48"/>
      <c r="K30" s="48"/>
      <c r="L30" s="48"/>
      <c r="M30" s="48"/>
      <c r="N30" s="48"/>
      <c r="O30" s="50"/>
      <c r="P30" s="51">
        <f>IF(SUM(E29:O29)=0,0,SUMPRODUCT(E30:O30,E29:O29)/SUM(E29:O29))</f>
        <v>0</v>
      </c>
      <c r="Q30" s="58"/>
      <c r="R30" s="175"/>
      <c r="S30" s="4"/>
      <c r="T30" s="4"/>
    </row>
    <row r="31" spans="1:20" ht="12" hidden="1" customHeight="1">
      <c r="A31" s="597"/>
      <c r="B31" s="586">
        <f t="shared" ref="B31:B39" si="3">+B29+1</f>
        <v>8</v>
      </c>
      <c r="C31" s="600"/>
      <c r="D31" s="69" t="s">
        <v>3</v>
      </c>
      <c r="E31" s="61"/>
      <c r="F31" s="62"/>
      <c r="G31" s="63"/>
      <c r="H31" s="63"/>
      <c r="I31" s="63"/>
      <c r="J31" s="62"/>
      <c r="K31" s="62"/>
      <c r="L31" s="62"/>
      <c r="M31" s="62"/>
      <c r="N31" s="62"/>
      <c r="O31" s="64"/>
      <c r="P31" s="65">
        <f>IF(SUM(E32:O32)=0,0,SUMPRODUCT(E31:O31,E32:O32)/SUM(E32:O32))</f>
        <v>0</v>
      </c>
      <c r="Q31" s="58"/>
      <c r="R31" s="175"/>
      <c r="S31" s="4"/>
      <c r="T31" s="4"/>
    </row>
    <row r="32" spans="1:20" ht="12" hidden="1" customHeight="1">
      <c r="A32" s="597"/>
      <c r="B32" s="587"/>
      <c r="C32" s="600"/>
      <c r="D32" s="70" t="s">
        <v>5</v>
      </c>
      <c r="E32" s="47"/>
      <c r="F32" s="48"/>
      <c r="G32" s="49"/>
      <c r="H32" s="49"/>
      <c r="I32" s="49"/>
      <c r="J32" s="48"/>
      <c r="K32" s="48"/>
      <c r="L32" s="48"/>
      <c r="M32" s="48"/>
      <c r="N32" s="48"/>
      <c r="O32" s="50"/>
      <c r="P32" s="51">
        <f>IF(SUM(E31:O31)=0,0,SUMPRODUCT(E32:O32,E31:O31)/SUM(E31:O31))</f>
        <v>0</v>
      </c>
      <c r="Q32" s="58"/>
      <c r="R32" s="175"/>
      <c r="S32" s="4"/>
      <c r="T32" s="4"/>
    </row>
    <row r="33" spans="1:20" ht="12" hidden="1" customHeight="1">
      <c r="A33" s="597"/>
      <c r="B33" s="586">
        <f t="shared" si="3"/>
        <v>9</v>
      </c>
      <c r="C33" s="600"/>
      <c r="D33" s="69" t="s">
        <v>3</v>
      </c>
      <c r="E33" s="61"/>
      <c r="F33" s="62"/>
      <c r="G33" s="63"/>
      <c r="H33" s="63"/>
      <c r="I33" s="63"/>
      <c r="J33" s="62"/>
      <c r="K33" s="62"/>
      <c r="L33" s="62"/>
      <c r="M33" s="62"/>
      <c r="N33" s="62"/>
      <c r="O33" s="50"/>
      <c r="P33" s="65">
        <f>IF(SUM(E34:O34)=0,0,SUMPRODUCT(E33:O33,E34:O34)/SUM(E34:O34))</f>
        <v>0</v>
      </c>
      <c r="Q33" s="58"/>
      <c r="R33" s="175"/>
      <c r="S33" s="4"/>
      <c r="T33" s="4"/>
    </row>
    <row r="34" spans="1:20" ht="12" hidden="1" customHeight="1">
      <c r="A34" s="597"/>
      <c r="B34" s="587"/>
      <c r="C34" s="600"/>
      <c r="D34" s="70" t="s">
        <v>5</v>
      </c>
      <c r="E34" s="47"/>
      <c r="F34" s="48"/>
      <c r="G34" s="49"/>
      <c r="H34" s="49"/>
      <c r="I34" s="49"/>
      <c r="J34" s="48"/>
      <c r="K34" s="48"/>
      <c r="L34" s="48"/>
      <c r="M34" s="48"/>
      <c r="N34" s="48"/>
      <c r="O34" s="50"/>
      <c r="P34" s="51">
        <f>IF(SUM(E33:O33)=0,0,SUMPRODUCT(E34:O34,E33:O33)/SUM(E33:O33))</f>
        <v>0</v>
      </c>
      <c r="Q34" s="58"/>
      <c r="R34" s="175"/>
      <c r="S34" s="4"/>
      <c r="T34" s="4"/>
    </row>
    <row r="35" spans="1:20" ht="12" hidden="1" customHeight="1">
      <c r="A35" s="597"/>
      <c r="B35" s="586">
        <f t="shared" si="3"/>
        <v>10</v>
      </c>
      <c r="C35" s="600"/>
      <c r="D35" s="69" t="s">
        <v>3</v>
      </c>
      <c r="E35" s="61"/>
      <c r="F35" s="62"/>
      <c r="G35" s="63"/>
      <c r="H35" s="63"/>
      <c r="I35" s="63"/>
      <c r="J35" s="62"/>
      <c r="K35" s="62"/>
      <c r="L35" s="62"/>
      <c r="M35" s="62"/>
      <c r="N35" s="62"/>
      <c r="O35" s="50"/>
      <c r="P35" s="65">
        <f>IF(SUM(E36:O36)=0,0,SUMPRODUCT(E35:O35,E36:O36)/SUM(E36:O36))</f>
        <v>0</v>
      </c>
      <c r="Q35" s="58"/>
      <c r="R35" s="175"/>
      <c r="S35" s="4"/>
      <c r="T35" s="4"/>
    </row>
    <row r="36" spans="1:20" ht="12" hidden="1" customHeight="1">
      <c r="A36" s="597"/>
      <c r="B36" s="587"/>
      <c r="C36" s="600"/>
      <c r="D36" s="70" t="s">
        <v>5</v>
      </c>
      <c r="E36" s="47"/>
      <c r="F36" s="48"/>
      <c r="G36" s="49"/>
      <c r="H36" s="49"/>
      <c r="I36" s="49"/>
      <c r="J36" s="48"/>
      <c r="K36" s="48"/>
      <c r="L36" s="48"/>
      <c r="M36" s="48"/>
      <c r="N36" s="48"/>
      <c r="O36" s="50"/>
      <c r="P36" s="51">
        <f>IF(SUM(E35:O35)=0,0,SUMPRODUCT(E36:O36,E35:O35)/SUM(E35:O35))</f>
        <v>0</v>
      </c>
      <c r="Q36" s="58"/>
      <c r="R36" s="175"/>
      <c r="S36" s="4"/>
      <c r="T36" s="4"/>
    </row>
    <row r="37" spans="1:20" ht="12" hidden="1" customHeight="1">
      <c r="A37" s="597"/>
      <c r="B37" s="586">
        <f t="shared" si="3"/>
        <v>11</v>
      </c>
      <c r="C37" s="600"/>
      <c r="D37" s="69" t="s">
        <v>3</v>
      </c>
      <c r="E37" s="61"/>
      <c r="F37" s="62"/>
      <c r="G37" s="63"/>
      <c r="H37" s="63"/>
      <c r="I37" s="63"/>
      <c r="J37" s="62"/>
      <c r="K37" s="62"/>
      <c r="L37" s="62"/>
      <c r="M37" s="62"/>
      <c r="N37" s="62"/>
      <c r="O37" s="50"/>
      <c r="P37" s="65">
        <f>IF(SUM(E38:O38)=0,0,SUMPRODUCT(E37:O37,E38:O38)/SUM(E38:O38))</f>
        <v>0</v>
      </c>
      <c r="Q37" s="58"/>
      <c r="R37" s="175"/>
      <c r="S37" s="4"/>
      <c r="T37" s="4"/>
    </row>
    <row r="38" spans="1:20" ht="12" hidden="1" customHeight="1">
      <c r="A38" s="597"/>
      <c r="B38" s="587"/>
      <c r="C38" s="600"/>
      <c r="D38" s="70" t="s">
        <v>5</v>
      </c>
      <c r="E38" s="47"/>
      <c r="F38" s="48"/>
      <c r="G38" s="49"/>
      <c r="H38" s="49"/>
      <c r="I38" s="49"/>
      <c r="J38" s="48"/>
      <c r="K38" s="48"/>
      <c r="L38" s="48"/>
      <c r="M38" s="48"/>
      <c r="N38" s="48"/>
      <c r="O38" s="50"/>
      <c r="P38" s="51">
        <f>IF(SUM(E37:O37)=0,0,SUMPRODUCT(E38:O38,E37:O37)/SUM(E37:O37))</f>
        <v>0</v>
      </c>
      <c r="Q38" s="58"/>
      <c r="R38" s="175"/>
      <c r="S38" s="4"/>
      <c r="T38" s="4"/>
    </row>
    <row r="39" spans="1:20" ht="12" hidden="1" customHeight="1">
      <c r="A39" s="597"/>
      <c r="B39" s="586">
        <f t="shared" si="3"/>
        <v>12</v>
      </c>
      <c r="C39" s="600"/>
      <c r="D39" s="69" t="s">
        <v>3</v>
      </c>
      <c r="E39" s="61"/>
      <c r="F39" s="62"/>
      <c r="G39" s="63"/>
      <c r="H39" s="63"/>
      <c r="I39" s="63"/>
      <c r="J39" s="62"/>
      <c r="K39" s="62"/>
      <c r="L39" s="62"/>
      <c r="M39" s="62"/>
      <c r="N39" s="62"/>
      <c r="O39" s="64"/>
      <c r="P39" s="65">
        <f>IF(SUM(E40:O40)=0,0,SUMPRODUCT(E39:O39,E40:O40)/SUM(E40:O40))</f>
        <v>0</v>
      </c>
      <c r="Q39" s="66"/>
      <c r="R39" s="176"/>
      <c r="S39" s="5"/>
    </row>
    <row r="40" spans="1:20" ht="12" hidden="1" customHeight="1">
      <c r="A40" s="597"/>
      <c r="B40" s="587"/>
      <c r="C40" s="600"/>
      <c r="D40" s="71" t="s">
        <v>5</v>
      </c>
      <c r="E40" s="72"/>
      <c r="F40" s="73"/>
      <c r="G40" s="74"/>
      <c r="H40" s="74"/>
      <c r="I40" s="74"/>
      <c r="J40" s="73"/>
      <c r="K40" s="73"/>
      <c r="L40" s="73"/>
      <c r="M40" s="73"/>
      <c r="N40" s="73"/>
      <c r="O40" s="75"/>
      <c r="P40" s="51">
        <f>IF(SUM(E39:O39)=0,0,SUMPRODUCT(E40:O40,E39:O39)/SUM(E39:O39))</f>
        <v>0</v>
      </c>
      <c r="Q40" s="66"/>
      <c r="R40" s="59"/>
      <c r="S40" s="6"/>
    </row>
    <row r="41" spans="1:20" ht="12" hidden="1" customHeight="1">
      <c r="A41" s="597"/>
      <c r="B41" s="586">
        <f>+B39+1</f>
        <v>13</v>
      </c>
      <c r="C41" s="600"/>
      <c r="D41" s="69" t="s">
        <v>3</v>
      </c>
      <c r="E41" s="61"/>
      <c r="F41" s="62"/>
      <c r="G41" s="63"/>
      <c r="H41" s="63"/>
      <c r="I41" s="63"/>
      <c r="J41" s="62"/>
      <c r="K41" s="62"/>
      <c r="L41" s="62"/>
      <c r="M41" s="62"/>
      <c r="N41" s="62"/>
      <c r="O41" s="64"/>
      <c r="P41" s="65">
        <f>IF(SUM(E42:O42)=0,0,SUMPRODUCT(E41:O41,E42:O42)/SUM(E42:O42))</f>
        <v>0</v>
      </c>
      <c r="Q41" s="266"/>
      <c r="R41" s="59"/>
      <c r="S41" s="6"/>
    </row>
    <row r="42" spans="1:20" ht="12" hidden="1" customHeight="1">
      <c r="A42" s="597"/>
      <c r="B42" s="587"/>
      <c r="C42" s="600"/>
      <c r="D42" s="70" t="s">
        <v>5</v>
      </c>
      <c r="E42" s="47"/>
      <c r="F42" s="48"/>
      <c r="G42" s="49"/>
      <c r="H42" s="49"/>
      <c r="I42" s="49"/>
      <c r="J42" s="48"/>
      <c r="K42" s="48"/>
      <c r="L42" s="48"/>
      <c r="M42" s="48"/>
      <c r="N42" s="48"/>
      <c r="O42" s="50"/>
      <c r="P42" s="51">
        <f>IF(SUM(E41:O41)=0,0,SUMPRODUCT(E42:O42,E41:O41)/SUM(E41:O41))</f>
        <v>0</v>
      </c>
      <c r="Q42" s="66"/>
      <c r="R42" s="59"/>
      <c r="S42" s="6"/>
    </row>
    <row r="43" spans="1:20" ht="12" hidden="1" customHeight="1">
      <c r="A43" s="597"/>
      <c r="B43" s="586">
        <f>+B41+1</f>
        <v>14</v>
      </c>
      <c r="C43" s="600"/>
      <c r="D43" s="69" t="s">
        <v>3</v>
      </c>
      <c r="E43" s="61"/>
      <c r="F43" s="62"/>
      <c r="G43" s="63"/>
      <c r="H43" s="63"/>
      <c r="I43" s="63"/>
      <c r="J43" s="62"/>
      <c r="K43" s="62"/>
      <c r="L43" s="62"/>
      <c r="M43" s="62"/>
      <c r="N43" s="62"/>
      <c r="O43" s="64"/>
      <c r="P43" s="65">
        <f>IF(SUM(E44:O44)=0,0,SUMPRODUCT(E43:O43,E44:O44)/SUM(E44:O44))</f>
        <v>0</v>
      </c>
      <c r="Q43" s="66"/>
      <c r="R43" s="59"/>
      <c r="S43" s="6"/>
    </row>
    <row r="44" spans="1:20" ht="12" hidden="1" customHeight="1">
      <c r="A44" s="667"/>
      <c r="B44" s="587"/>
      <c r="C44" s="600"/>
      <c r="D44" s="70" t="s">
        <v>5</v>
      </c>
      <c r="E44" s="47"/>
      <c r="F44" s="48"/>
      <c r="G44" s="49"/>
      <c r="H44" s="49"/>
      <c r="I44" s="49"/>
      <c r="J44" s="48"/>
      <c r="K44" s="48"/>
      <c r="L44" s="48"/>
      <c r="M44" s="48"/>
      <c r="N44" s="48"/>
      <c r="O44" s="50"/>
      <c r="P44" s="51">
        <f>IF(SUM(E43:O43)=0,0,SUMPRODUCT(E44:O44,E43:O43)/SUM(E43:O43))</f>
        <v>0</v>
      </c>
      <c r="Q44" s="66"/>
      <c r="R44" s="59"/>
      <c r="S44" s="6"/>
    </row>
    <row r="45" spans="1:20" ht="12" hidden="1" customHeight="1">
      <c r="A45" s="610" t="s">
        <v>6</v>
      </c>
      <c r="B45" s="611"/>
      <c r="C45" s="611"/>
      <c r="D45" s="118" t="s">
        <v>3</v>
      </c>
      <c r="E45" s="81">
        <f>E17+E19+E21+E23+E25+E27+E29+E31+E33+E35+E37+E39+E41+E43</f>
        <v>0</v>
      </c>
      <c r="F45" s="82">
        <f t="shared" ref="F45:N45" si="4">F17+F19+F21+F23+F25+F27+F29+F31+F33+F35+F37+F39+F41+F43</f>
        <v>0</v>
      </c>
      <c r="G45" s="82">
        <f t="shared" si="4"/>
        <v>0</v>
      </c>
      <c r="H45" s="82">
        <f t="shared" si="4"/>
        <v>0</v>
      </c>
      <c r="I45" s="82">
        <f t="shared" si="4"/>
        <v>0</v>
      </c>
      <c r="J45" s="82">
        <f t="shared" si="4"/>
        <v>0</v>
      </c>
      <c r="K45" s="82">
        <f t="shared" si="4"/>
        <v>0</v>
      </c>
      <c r="L45" s="82">
        <f t="shared" si="4"/>
        <v>0</v>
      </c>
      <c r="M45" s="82">
        <f t="shared" si="4"/>
        <v>0</v>
      </c>
      <c r="N45" s="82">
        <f t="shared" si="4"/>
        <v>0</v>
      </c>
      <c r="O45" s="83"/>
      <c r="P45" s="84">
        <f>IF(SUM(E46:O46)=0,0,SUMPRODUCT(E45:O45,E46:O46)/SUM(E46:O46))</f>
        <v>0</v>
      </c>
      <c r="Q45" s="66"/>
      <c r="R45" s="58"/>
    </row>
    <row r="46" spans="1:20" ht="12" hidden="1" customHeight="1">
      <c r="A46" s="608" t="s">
        <v>1</v>
      </c>
      <c r="B46" s="609"/>
      <c r="C46" s="609"/>
      <c r="D46" s="119" t="s">
        <v>5</v>
      </c>
      <c r="E46" s="77">
        <f>IF(E45=0,0,(E17*E18+E19*E20+E21*E22+E23*E24+E25*E26+E27*E28+E29*E30+E31*E32+E33*E34+E35*E36+E37*E38+E39*E40+E41*E42+E43*E44)/E45)</f>
        <v>0</v>
      </c>
      <c r="F46" s="78">
        <f t="shared" ref="F46:N46" si="5">IF(F45=0,0,(F17*F18+F19*F20+F21*F22+F23*F24+F25*F26+F27*F28+F29*F30+F31*F32+F33*F34+F35*F36+F37*F38+F39*F40+F41*F42+F43*F44)/F45)</f>
        <v>0</v>
      </c>
      <c r="G46" s="78">
        <f t="shared" si="5"/>
        <v>0</v>
      </c>
      <c r="H46" s="78">
        <f t="shared" si="5"/>
        <v>0</v>
      </c>
      <c r="I46" s="78">
        <f t="shared" si="5"/>
        <v>0</v>
      </c>
      <c r="J46" s="78">
        <f t="shared" si="5"/>
        <v>0</v>
      </c>
      <c r="K46" s="78">
        <f t="shared" si="5"/>
        <v>0</v>
      </c>
      <c r="L46" s="78">
        <f t="shared" si="5"/>
        <v>0</v>
      </c>
      <c r="M46" s="78">
        <f t="shared" si="5"/>
        <v>0</v>
      </c>
      <c r="N46" s="78">
        <f t="shared" si="5"/>
        <v>0</v>
      </c>
      <c r="O46" s="79"/>
      <c r="P46" s="85">
        <f>IF(SUM(E45:O45)=0,0,SUMPRODUCT(E46:O46,E45:O45)/SUM(E45:O45))</f>
        <v>0</v>
      </c>
      <c r="Q46" s="58"/>
      <c r="R46" s="58"/>
    </row>
    <row r="47" spans="1:20" ht="12" customHeight="1">
      <c r="A47" s="612" t="s">
        <v>140</v>
      </c>
      <c r="B47" s="648">
        <v>1</v>
      </c>
      <c r="C47" s="665" t="s">
        <v>248</v>
      </c>
      <c r="D47" s="321" t="s">
        <v>3</v>
      </c>
      <c r="E47" s="324"/>
      <c r="F47" s="306"/>
      <c r="G47" s="306"/>
      <c r="H47" s="306"/>
      <c r="I47" s="306"/>
      <c r="J47" s="306"/>
      <c r="K47" s="335"/>
      <c r="L47" s="324"/>
      <c r="M47" s="306"/>
      <c r="N47" s="306"/>
      <c r="O47" s="44"/>
      <c r="P47" s="45">
        <f>IF(SUM(E48:O48)=0,0,SUMPRODUCT(E47:O47,E48:O48)/SUM(E48:O48))</f>
        <v>0</v>
      </c>
      <c r="Q47" s="66"/>
      <c r="R47" s="59"/>
      <c r="S47" s="6"/>
    </row>
    <row r="48" spans="1:20" ht="12" customHeight="1">
      <c r="A48" s="597"/>
      <c r="B48" s="649"/>
      <c r="C48" s="666"/>
      <c r="D48" s="320" t="s">
        <v>5</v>
      </c>
      <c r="E48" s="309"/>
      <c r="F48" s="309"/>
      <c r="G48" s="308"/>
      <c r="H48" s="308"/>
      <c r="I48" s="308"/>
      <c r="J48" s="308"/>
      <c r="K48" s="309"/>
      <c r="L48" s="309"/>
      <c r="M48" s="309"/>
      <c r="N48" s="308"/>
      <c r="O48" s="50"/>
      <c r="P48" s="51">
        <f>IF(SUM(E47:O47)=0,0,SUMPRODUCT(E48:O48,E47:O47)/SUM(E47:O47))</f>
        <v>0</v>
      </c>
      <c r="Q48" s="66"/>
      <c r="R48" s="59"/>
      <c r="S48" s="6"/>
    </row>
    <row r="49" spans="1:20" ht="12" customHeight="1">
      <c r="A49" s="597"/>
      <c r="B49" s="649">
        <v>2</v>
      </c>
      <c r="C49" s="665" t="s">
        <v>228</v>
      </c>
      <c r="D49" s="319" t="s">
        <v>3</v>
      </c>
      <c r="E49" s="312">
        <v>7120</v>
      </c>
      <c r="F49" s="311">
        <v>6800</v>
      </c>
      <c r="G49" s="311">
        <v>8320</v>
      </c>
      <c r="H49" s="311">
        <v>7040</v>
      </c>
      <c r="I49" s="311">
        <v>6520</v>
      </c>
      <c r="J49" s="311">
        <v>4280</v>
      </c>
      <c r="K49" s="332">
        <v>2680</v>
      </c>
      <c r="L49" s="312">
        <v>0</v>
      </c>
      <c r="M49" s="311">
        <v>0</v>
      </c>
      <c r="N49" s="311">
        <v>0</v>
      </c>
      <c r="O49" s="64"/>
      <c r="P49" s="65">
        <f>IF(SUM(E50:O50)=0,0,SUMPRODUCT(E49:O49,E50:O50)/SUM(E50:O50))</f>
        <v>6124.3143399102319</v>
      </c>
      <c r="Q49" s="66"/>
      <c r="R49" s="59"/>
      <c r="S49" s="6"/>
    </row>
    <row r="50" spans="1:20" ht="12" customHeight="1">
      <c r="A50" s="597"/>
      <c r="B50" s="652"/>
      <c r="C50" s="666"/>
      <c r="D50" s="320" t="s">
        <v>5</v>
      </c>
      <c r="E50" s="308">
        <v>5053.7700000000004</v>
      </c>
      <c r="F50" s="309">
        <v>4541.78</v>
      </c>
      <c r="G50" s="308">
        <v>5011.87</v>
      </c>
      <c r="H50" s="308">
        <v>5194.42</v>
      </c>
      <c r="I50" s="308">
        <v>5282.28</v>
      </c>
      <c r="J50" s="308">
        <v>5171.33</v>
      </c>
      <c r="K50" s="308">
        <v>4765.62</v>
      </c>
      <c r="L50" s="308">
        <v>0</v>
      </c>
      <c r="M50" s="309">
        <v>0</v>
      </c>
      <c r="N50" s="308">
        <v>0</v>
      </c>
      <c r="O50" s="50"/>
      <c r="P50" s="51">
        <f>IF(SUM(E49:O49)=0,0,SUMPRODUCT(E50:O50,E49:O49)/SUM(E49:O49))</f>
        <v>5015.9036763330223</v>
      </c>
      <c r="Q50" s="66"/>
      <c r="R50" s="59"/>
      <c r="S50" s="6"/>
    </row>
    <row r="51" spans="1:20" ht="12" customHeight="1">
      <c r="A51" s="597"/>
      <c r="B51" s="649">
        <f>B49+1</f>
        <v>3</v>
      </c>
      <c r="C51" s="665" t="s">
        <v>229</v>
      </c>
      <c r="D51" s="319" t="s">
        <v>3</v>
      </c>
      <c r="E51" s="312">
        <v>7760</v>
      </c>
      <c r="F51" s="311">
        <v>5680</v>
      </c>
      <c r="G51" s="311">
        <v>7240</v>
      </c>
      <c r="H51" s="311">
        <v>9440</v>
      </c>
      <c r="I51" s="311">
        <v>0</v>
      </c>
      <c r="J51" s="311">
        <v>0</v>
      </c>
      <c r="K51" s="332">
        <v>0</v>
      </c>
      <c r="L51" s="312">
        <v>0</v>
      </c>
      <c r="M51" s="311">
        <v>0</v>
      </c>
      <c r="N51" s="311">
        <v>0</v>
      </c>
      <c r="O51" s="64"/>
      <c r="P51" s="65">
        <f>IF(SUM(E52:O52)=0,0,SUMPRODUCT(E51:O51,E52:O52)/SUM(E52:O52))</f>
        <v>4230.9476342455409</v>
      </c>
      <c r="Q51" s="66"/>
      <c r="R51" s="59"/>
      <c r="S51" s="6"/>
    </row>
    <row r="52" spans="1:20" ht="12" customHeight="1">
      <c r="A52" s="597"/>
      <c r="B52" s="652"/>
      <c r="C52" s="666"/>
      <c r="D52" s="320" t="s">
        <v>5</v>
      </c>
      <c r="E52" s="308">
        <v>4563.2</v>
      </c>
      <c r="F52" s="309">
        <v>5018.37</v>
      </c>
      <c r="G52" s="308">
        <v>4718.92</v>
      </c>
      <c r="H52" s="308">
        <v>5150.26</v>
      </c>
      <c r="I52" s="308">
        <v>5351.71</v>
      </c>
      <c r="J52" s="308">
        <v>5097.8</v>
      </c>
      <c r="K52" s="308">
        <v>4772.3999999999996</v>
      </c>
      <c r="L52" s="308">
        <v>0</v>
      </c>
      <c r="M52" s="309">
        <v>0</v>
      </c>
      <c r="N52" s="308">
        <v>0</v>
      </c>
      <c r="O52" s="50"/>
      <c r="P52" s="51">
        <f>IF(SUM(E51:O51)=0,0,SUMPRODUCT(E52:O52,E51:O51)/SUM(E51:O51))</f>
        <v>4870.4584594953512</v>
      </c>
      <c r="Q52" s="66"/>
      <c r="R52" s="59"/>
      <c r="S52" s="6"/>
    </row>
    <row r="53" spans="1:20" ht="12" customHeight="1">
      <c r="A53" s="597"/>
      <c r="B53" s="649">
        <f>+B51+1</f>
        <v>4</v>
      </c>
      <c r="C53" s="665" t="s">
        <v>230</v>
      </c>
      <c r="D53" s="319" t="s">
        <v>3</v>
      </c>
      <c r="E53" s="312">
        <v>8600</v>
      </c>
      <c r="F53" s="311">
        <v>7480</v>
      </c>
      <c r="G53" s="311">
        <v>8200</v>
      </c>
      <c r="H53" s="311">
        <v>10640</v>
      </c>
      <c r="I53" s="311">
        <v>3240</v>
      </c>
      <c r="J53" s="311">
        <v>2640</v>
      </c>
      <c r="K53" s="332">
        <v>2120</v>
      </c>
      <c r="L53" s="312">
        <v>0</v>
      </c>
      <c r="M53" s="311">
        <v>0</v>
      </c>
      <c r="N53" s="311">
        <v>0</v>
      </c>
      <c r="O53" s="64"/>
      <c r="P53" s="65">
        <f>IF(SUM(E54:O54)=0,0,SUMPRODUCT(E53:O53,E54:O54)/SUM(E54:O54))</f>
        <v>6016.0972744681239</v>
      </c>
      <c r="Q53" s="66"/>
      <c r="R53" s="59"/>
      <c r="S53" s="6"/>
    </row>
    <row r="54" spans="1:20" ht="12" customHeight="1">
      <c r="A54" s="597"/>
      <c r="B54" s="652"/>
      <c r="C54" s="666"/>
      <c r="D54" s="320" t="s">
        <v>5</v>
      </c>
      <c r="E54" s="308">
        <v>4811.13</v>
      </c>
      <c r="F54" s="309">
        <v>5283.86</v>
      </c>
      <c r="G54" s="308">
        <v>4969.37</v>
      </c>
      <c r="H54" s="308">
        <v>5430.49</v>
      </c>
      <c r="I54" s="308">
        <v>6273.65</v>
      </c>
      <c r="J54" s="308">
        <v>5252.73</v>
      </c>
      <c r="K54" s="308">
        <v>5384.68</v>
      </c>
      <c r="L54" s="308">
        <v>0</v>
      </c>
      <c r="M54" s="309">
        <v>0</v>
      </c>
      <c r="N54" s="308">
        <v>0</v>
      </c>
      <c r="O54" s="50"/>
      <c r="P54" s="51">
        <f>IF(SUM(E53:O53)=0,0,SUMPRODUCT(E54:O54,E53:O53)/SUM(E53:O53))</f>
        <v>5243.1871668219937</v>
      </c>
      <c r="Q54" s="66"/>
      <c r="R54" s="59"/>
      <c r="S54" s="6"/>
    </row>
    <row r="55" spans="1:20" ht="12" customHeight="1">
      <c r="A55" s="597"/>
      <c r="B55" s="649">
        <f>+B53+1</f>
        <v>5</v>
      </c>
      <c r="C55" s="665" t="s">
        <v>178</v>
      </c>
      <c r="D55" s="319" t="s">
        <v>3</v>
      </c>
      <c r="E55" s="312">
        <v>11440</v>
      </c>
      <c r="F55" s="311">
        <v>9240</v>
      </c>
      <c r="G55" s="311">
        <v>15240</v>
      </c>
      <c r="H55" s="311">
        <v>12880</v>
      </c>
      <c r="I55" s="311">
        <v>4800</v>
      </c>
      <c r="J55" s="311">
        <v>6920</v>
      </c>
      <c r="K55" s="332">
        <v>2920</v>
      </c>
      <c r="L55" s="312">
        <v>0</v>
      </c>
      <c r="M55" s="311">
        <v>0</v>
      </c>
      <c r="N55" s="311">
        <v>440</v>
      </c>
      <c r="O55" s="64"/>
      <c r="P55" s="65">
        <f>IF(SUM(E56:O56)=0,0,SUMPRODUCT(E55:O55,E56:O56)/SUM(E56:O56))</f>
        <v>7485.0283234965045</v>
      </c>
      <c r="Q55" s="66"/>
      <c r="R55" s="59"/>
      <c r="S55" s="6"/>
    </row>
    <row r="56" spans="1:20" ht="12" customHeight="1">
      <c r="A56" s="597"/>
      <c r="B56" s="652"/>
      <c r="C56" s="666"/>
      <c r="D56" s="320" t="s">
        <v>5</v>
      </c>
      <c r="E56" s="308">
        <v>2493.64</v>
      </c>
      <c r="F56" s="309">
        <v>2453.16</v>
      </c>
      <c r="G56" s="308">
        <v>2626.77</v>
      </c>
      <c r="H56" s="308">
        <v>2586.58</v>
      </c>
      <c r="I56" s="308">
        <v>4385.43</v>
      </c>
      <c r="J56" s="308">
        <v>3172.89</v>
      </c>
      <c r="K56" s="308">
        <v>3073.18</v>
      </c>
      <c r="L56" s="308">
        <v>0</v>
      </c>
      <c r="M56" s="309">
        <v>0</v>
      </c>
      <c r="N56" s="308">
        <v>2966.01</v>
      </c>
      <c r="O56" s="50"/>
      <c r="P56" s="51">
        <f>IF(SUM(E55:O55)=0,0,SUMPRODUCT(E56:O56,E55:O55)/SUM(E55:O55))</f>
        <v>2783.7626487163429</v>
      </c>
      <c r="Q56" s="66"/>
      <c r="R56" s="59"/>
      <c r="S56" s="6"/>
    </row>
    <row r="57" spans="1:20" ht="12" customHeight="1">
      <c r="A57" s="597"/>
      <c r="B57" s="649">
        <f>+B55+1</f>
        <v>6</v>
      </c>
      <c r="C57" s="665" t="s">
        <v>179</v>
      </c>
      <c r="D57" s="319" t="s">
        <v>3</v>
      </c>
      <c r="E57" s="312">
        <v>16800</v>
      </c>
      <c r="F57" s="311">
        <v>8080</v>
      </c>
      <c r="G57" s="311">
        <v>17440</v>
      </c>
      <c r="H57" s="311">
        <v>18320</v>
      </c>
      <c r="I57" s="311">
        <v>15760</v>
      </c>
      <c r="J57" s="311">
        <v>11800</v>
      </c>
      <c r="K57" s="332">
        <v>3240</v>
      </c>
      <c r="L57" s="312">
        <v>0</v>
      </c>
      <c r="M57" s="311">
        <v>0</v>
      </c>
      <c r="N57" s="311">
        <v>2280</v>
      </c>
      <c r="O57" s="64"/>
      <c r="P57" s="65">
        <f>IF(SUM(E58:O58)=0,0,SUMPRODUCT(E57:O57,E58:O58)/SUM(E58:O58))</f>
        <v>14863.209514760933</v>
      </c>
      <c r="Q57" s="66"/>
      <c r="R57" s="59"/>
      <c r="S57" s="6"/>
    </row>
    <row r="58" spans="1:20" ht="12" customHeight="1">
      <c r="A58" s="597"/>
      <c r="B58" s="652"/>
      <c r="C58" s="666"/>
      <c r="D58" s="301" t="s">
        <v>5</v>
      </c>
      <c r="E58" s="308">
        <v>718.38</v>
      </c>
      <c r="F58" s="309">
        <v>702.79</v>
      </c>
      <c r="G58" s="308">
        <v>4625.76</v>
      </c>
      <c r="H58" s="308">
        <v>3702.2</v>
      </c>
      <c r="I58" s="308">
        <v>1697.39</v>
      </c>
      <c r="J58" s="308">
        <v>864.52</v>
      </c>
      <c r="K58" s="308">
        <v>784.52</v>
      </c>
      <c r="L58" s="308">
        <v>0</v>
      </c>
      <c r="M58" s="309">
        <v>0</v>
      </c>
      <c r="N58" s="308">
        <v>881.88</v>
      </c>
      <c r="O58" s="50"/>
      <c r="P58" s="51">
        <f>IF(SUM(E57:O57)=0,0,SUMPRODUCT(E58:O58,E57:O57)/SUM(E57:O57))</f>
        <v>2216.7052838241575</v>
      </c>
      <c r="Q58" s="66"/>
      <c r="R58" s="59"/>
      <c r="S58" s="6"/>
    </row>
    <row r="59" spans="1:20" ht="12" customHeight="1">
      <c r="A59" s="597"/>
      <c r="B59" s="649">
        <f>+B57+1</f>
        <v>7</v>
      </c>
      <c r="C59" s="665" t="s">
        <v>180</v>
      </c>
      <c r="D59" s="319" t="s">
        <v>3</v>
      </c>
      <c r="E59" s="312">
        <v>15160</v>
      </c>
      <c r="F59" s="311">
        <v>9920</v>
      </c>
      <c r="G59" s="311">
        <v>12640</v>
      </c>
      <c r="H59" s="311">
        <v>19560</v>
      </c>
      <c r="I59" s="311">
        <v>14000</v>
      </c>
      <c r="J59" s="311">
        <v>10560</v>
      </c>
      <c r="K59" s="332">
        <v>7600</v>
      </c>
      <c r="L59" s="312">
        <v>0</v>
      </c>
      <c r="M59" s="311">
        <v>0</v>
      </c>
      <c r="N59" s="311">
        <v>1720</v>
      </c>
      <c r="O59" s="64"/>
      <c r="P59" s="65">
        <f>IF(SUM(E60:O60)=0,0,SUMPRODUCT(E59:O59,E60:O60)/SUM(E60:O60))</f>
        <v>11819.218818348312</v>
      </c>
      <c r="Q59" s="66"/>
      <c r="R59" s="59"/>
      <c r="S59" s="6"/>
    </row>
    <row r="60" spans="1:20" ht="12" customHeight="1">
      <c r="A60" s="597"/>
      <c r="B60" s="652"/>
      <c r="C60" s="666"/>
      <c r="D60" s="320" t="s">
        <v>5</v>
      </c>
      <c r="E60" s="308">
        <v>2854.04</v>
      </c>
      <c r="F60" s="325">
        <v>3439.46</v>
      </c>
      <c r="G60" s="323">
        <v>3252.01</v>
      </c>
      <c r="H60" s="308">
        <v>3341.12</v>
      </c>
      <c r="I60" s="308">
        <v>3102.13</v>
      </c>
      <c r="J60" s="308">
        <v>2818.8</v>
      </c>
      <c r="K60" s="308">
        <v>2347.59</v>
      </c>
      <c r="L60" s="308">
        <v>0</v>
      </c>
      <c r="M60" s="325">
        <v>0</v>
      </c>
      <c r="N60" s="323">
        <v>2460.1</v>
      </c>
      <c r="O60" s="75"/>
      <c r="P60" s="95">
        <f>IF(SUM(E59:O59)=0,0,SUMPRODUCT(E60:O60,E59:O59)/SUM(E59:O59))</f>
        <v>3061.8013075910485</v>
      </c>
      <c r="Q60" s="66"/>
      <c r="R60" s="59"/>
      <c r="S60" s="6"/>
    </row>
    <row r="61" spans="1:20" ht="12" customHeight="1">
      <c r="A61" s="597"/>
      <c r="B61" s="649">
        <f>+B59+1</f>
        <v>8</v>
      </c>
      <c r="C61" s="665" t="s">
        <v>158</v>
      </c>
      <c r="D61" s="319" t="s">
        <v>3</v>
      </c>
      <c r="E61" s="312">
        <v>1000</v>
      </c>
      <c r="F61" s="311">
        <v>5080</v>
      </c>
      <c r="G61" s="311">
        <v>6280</v>
      </c>
      <c r="H61" s="311">
        <v>8240</v>
      </c>
      <c r="I61" s="311">
        <v>9840</v>
      </c>
      <c r="J61" s="311">
        <v>9000</v>
      </c>
      <c r="K61" s="332">
        <v>5320</v>
      </c>
      <c r="L61" s="312">
        <v>0</v>
      </c>
      <c r="M61" s="311">
        <v>0</v>
      </c>
      <c r="N61" s="311">
        <v>1800</v>
      </c>
      <c r="O61" s="64"/>
      <c r="P61" s="65">
        <f>IF(SUM(E62:O62)=0,0,SUMPRODUCT(E61:O61,E62:O62)/SUM(E62:O62))</f>
        <v>6229.7589729391011</v>
      </c>
      <c r="Q61" s="58"/>
      <c r="R61" s="175"/>
      <c r="S61" s="4"/>
      <c r="T61" s="4"/>
    </row>
    <row r="62" spans="1:20" ht="12" customHeight="1">
      <c r="A62" s="597"/>
      <c r="B62" s="652"/>
      <c r="C62" s="666"/>
      <c r="D62" s="320" t="s">
        <v>5</v>
      </c>
      <c r="E62" s="308">
        <v>2517.7199999999998</v>
      </c>
      <c r="F62" s="325">
        <v>2597.15</v>
      </c>
      <c r="G62" s="323">
        <v>2485.42</v>
      </c>
      <c r="H62" s="308">
        <v>3926.37</v>
      </c>
      <c r="I62" s="308">
        <v>4227.3999999999996</v>
      </c>
      <c r="J62" s="308">
        <v>4250.4799999999996</v>
      </c>
      <c r="K62" s="308">
        <v>544.67999999999995</v>
      </c>
      <c r="L62" s="308">
        <v>0</v>
      </c>
      <c r="M62" s="325">
        <v>0</v>
      </c>
      <c r="N62" s="323">
        <v>4155.0600000000004</v>
      </c>
      <c r="O62" s="50"/>
      <c r="P62" s="51">
        <f>IF(SUM(E61:O61)=0,0,SUMPRODUCT(E62:O62,E61:O61)/SUM(E61:O61))</f>
        <v>3305.4490979381444</v>
      </c>
      <c r="Q62" s="58"/>
      <c r="R62" s="175"/>
      <c r="S62" s="4"/>
      <c r="T62" s="4"/>
    </row>
    <row r="63" spans="1:20" ht="12" hidden="1" customHeight="1">
      <c r="A63" s="597"/>
      <c r="B63" s="649">
        <f>+B61+1</f>
        <v>9</v>
      </c>
      <c r="C63" s="665" t="s">
        <v>80</v>
      </c>
      <c r="D63" s="319" t="s">
        <v>3</v>
      </c>
      <c r="E63" s="312"/>
      <c r="F63" s="311"/>
      <c r="G63" s="311"/>
      <c r="H63" s="311"/>
      <c r="I63" s="311"/>
      <c r="J63" s="311"/>
      <c r="K63" s="332"/>
      <c r="L63" s="312"/>
      <c r="M63" s="311"/>
      <c r="N63" s="311"/>
      <c r="O63" s="64"/>
      <c r="P63" s="65">
        <f>IF(SUM(E64:O64)=0,0,SUMPRODUCT(E63:O63,E64:O64)/SUM(E64:O64))</f>
        <v>0</v>
      </c>
      <c r="Q63" s="58"/>
      <c r="R63" s="175"/>
      <c r="S63" s="4"/>
      <c r="T63" s="4"/>
    </row>
    <row r="64" spans="1:20" ht="12" hidden="1" customHeight="1">
      <c r="A64" s="597"/>
      <c r="B64" s="652"/>
      <c r="C64" s="666"/>
      <c r="D64" s="320" t="s">
        <v>5</v>
      </c>
      <c r="E64" s="308"/>
      <c r="F64" s="309"/>
      <c r="G64" s="309"/>
      <c r="H64" s="308"/>
      <c r="I64" s="308"/>
      <c r="J64" s="308"/>
      <c r="K64" s="308"/>
      <c r="L64" s="308"/>
      <c r="M64" s="309"/>
      <c r="N64" s="309"/>
      <c r="O64" s="50"/>
      <c r="P64" s="51">
        <f>IF(SUM(E63:O63)=0,0,SUMPRODUCT(E64:O64,E63:O63)/SUM(E63:O63))</f>
        <v>0</v>
      </c>
      <c r="Q64" s="58"/>
      <c r="R64" s="175"/>
      <c r="S64" s="4"/>
      <c r="T64" s="4"/>
    </row>
    <row r="65" spans="1:20" ht="12" customHeight="1">
      <c r="A65" s="597"/>
      <c r="B65" s="649">
        <f>+B61+1</f>
        <v>9</v>
      </c>
      <c r="C65" s="665" t="s">
        <v>93</v>
      </c>
      <c r="D65" s="319" t="s">
        <v>3</v>
      </c>
      <c r="E65" s="312">
        <v>6920</v>
      </c>
      <c r="F65" s="311">
        <v>10280</v>
      </c>
      <c r="G65" s="311">
        <v>8560</v>
      </c>
      <c r="H65" s="311">
        <v>13200</v>
      </c>
      <c r="I65" s="311">
        <v>8480</v>
      </c>
      <c r="J65" s="311">
        <v>9640</v>
      </c>
      <c r="K65" s="332">
        <v>6160</v>
      </c>
      <c r="L65" s="312">
        <v>0</v>
      </c>
      <c r="M65" s="311">
        <v>0</v>
      </c>
      <c r="N65" s="311">
        <v>1680</v>
      </c>
      <c r="O65" s="64"/>
      <c r="P65" s="65">
        <f>IF(SUM(E66:O66)=0,0,SUMPRODUCT(E65:O65,E66:O66)/SUM(E66:O66))</f>
        <v>8127.7376471501693</v>
      </c>
      <c r="Q65" s="58"/>
      <c r="R65" s="175"/>
      <c r="S65" s="4"/>
      <c r="T65" s="4"/>
    </row>
    <row r="66" spans="1:20" ht="12" customHeight="1">
      <c r="A66" s="597"/>
      <c r="B66" s="652"/>
      <c r="C66" s="666"/>
      <c r="D66" s="320" t="s">
        <v>5</v>
      </c>
      <c r="E66" s="308">
        <v>4050.75</v>
      </c>
      <c r="F66" s="309">
        <v>3640.9</v>
      </c>
      <c r="G66" s="308">
        <v>4507.29</v>
      </c>
      <c r="H66" s="308">
        <v>4345.2</v>
      </c>
      <c r="I66" s="308">
        <v>4775.49</v>
      </c>
      <c r="J66" s="308">
        <v>3963.2</v>
      </c>
      <c r="K66" s="308">
        <v>4081.54</v>
      </c>
      <c r="L66" s="308">
        <v>0</v>
      </c>
      <c r="M66" s="309">
        <v>0</v>
      </c>
      <c r="N66" s="308">
        <v>4121.83</v>
      </c>
      <c r="O66" s="50"/>
      <c r="P66" s="51">
        <f>IF(SUM(E65:O65)=0,0,SUMPRODUCT(E66:O66,E65:O65)/SUM(E65:O65))</f>
        <v>4192.3451694393098</v>
      </c>
      <c r="Q66" s="58"/>
      <c r="R66" s="175"/>
      <c r="S66" s="4"/>
      <c r="T66" s="4"/>
    </row>
    <row r="67" spans="1:20" ht="12" customHeight="1">
      <c r="A67" s="597"/>
      <c r="B67" s="649">
        <f>+B65+1</f>
        <v>10</v>
      </c>
      <c r="C67" s="665" t="s">
        <v>181</v>
      </c>
      <c r="D67" s="319" t="s">
        <v>3</v>
      </c>
      <c r="E67" s="312">
        <v>15400</v>
      </c>
      <c r="F67" s="311">
        <v>9800</v>
      </c>
      <c r="G67" s="311">
        <v>11520</v>
      </c>
      <c r="H67" s="311">
        <v>10960</v>
      </c>
      <c r="I67" s="311">
        <v>1040</v>
      </c>
      <c r="J67" s="311"/>
      <c r="K67" s="332">
        <v>0</v>
      </c>
      <c r="L67" s="312">
        <v>0</v>
      </c>
      <c r="M67" s="311">
        <v>0</v>
      </c>
      <c r="N67" s="311">
        <v>0</v>
      </c>
      <c r="O67" s="50"/>
      <c r="P67" s="65">
        <f>IF(SUM(E68:O68)=0,0,SUMPRODUCT(E67:O67,E68:O68)/SUM(E68:O68))</f>
        <v>9512.6108810911628</v>
      </c>
      <c r="Q67" s="58"/>
      <c r="R67" s="175"/>
      <c r="S67" s="4"/>
      <c r="T67" s="4"/>
    </row>
    <row r="68" spans="1:20" ht="12" customHeight="1">
      <c r="A68" s="597"/>
      <c r="B68" s="652"/>
      <c r="C68" s="666"/>
      <c r="D68" s="320" t="s">
        <v>5</v>
      </c>
      <c r="E68" s="308">
        <v>1128.05</v>
      </c>
      <c r="F68" s="309">
        <v>1405.4</v>
      </c>
      <c r="G68" s="308">
        <v>1147</v>
      </c>
      <c r="H68" s="308">
        <v>1620.09</v>
      </c>
      <c r="I68" s="308">
        <v>1380.04</v>
      </c>
      <c r="J68" s="308"/>
      <c r="K68" s="308">
        <v>0</v>
      </c>
      <c r="L68" s="308">
        <v>0</v>
      </c>
      <c r="M68" s="309">
        <v>0</v>
      </c>
      <c r="N68" s="308">
        <v>0</v>
      </c>
      <c r="O68" s="50"/>
      <c r="P68" s="51">
        <f>IF(SUM(E67:O67)=0,0,SUMPRODUCT(E68:O68,E67:O67)/SUM(E67:O67))</f>
        <v>1304.3874794745484</v>
      </c>
      <c r="Q68" s="58"/>
      <c r="R68" s="175"/>
      <c r="S68" s="4"/>
      <c r="T68" s="4"/>
    </row>
    <row r="69" spans="1:20" ht="12" customHeight="1">
      <c r="A69" s="597"/>
      <c r="B69" s="649">
        <f t="shared" ref="B65:B87" si="6">+B67+1</f>
        <v>11</v>
      </c>
      <c r="C69" s="665" t="s">
        <v>149</v>
      </c>
      <c r="D69" s="319" t="s">
        <v>3</v>
      </c>
      <c r="E69" s="312">
        <v>9640</v>
      </c>
      <c r="F69" s="311">
        <v>7480</v>
      </c>
      <c r="G69" s="311">
        <v>10040</v>
      </c>
      <c r="H69" s="311">
        <v>10240</v>
      </c>
      <c r="I69" s="311">
        <v>9000</v>
      </c>
      <c r="J69" s="311">
        <v>5720</v>
      </c>
      <c r="K69" s="332">
        <v>3640</v>
      </c>
      <c r="L69" s="312">
        <v>0</v>
      </c>
      <c r="M69" s="311">
        <v>0</v>
      </c>
      <c r="N69" s="311">
        <v>560</v>
      </c>
      <c r="O69" s="50"/>
      <c r="P69" s="65">
        <f>IF(SUM(E70:O70)=0,0,SUMPRODUCT(E69:O69,E70:O70)/SUM(E70:O70))</f>
        <v>7024.2863402839803</v>
      </c>
      <c r="Q69" s="58"/>
      <c r="R69" s="175"/>
      <c r="S69" s="4"/>
      <c r="T69" s="4"/>
    </row>
    <row r="70" spans="1:20" ht="12" customHeight="1">
      <c r="A70" s="597"/>
      <c r="B70" s="652"/>
      <c r="C70" s="666"/>
      <c r="D70" s="320" t="s">
        <v>5</v>
      </c>
      <c r="E70" s="308">
        <v>3637.41</v>
      </c>
      <c r="F70" s="309">
        <v>3805.12</v>
      </c>
      <c r="G70" s="308">
        <v>3926.32</v>
      </c>
      <c r="H70" s="308">
        <v>4194.71</v>
      </c>
      <c r="I70" s="308">
        <v>4141.46</v>
      </c>
      <c r="J70" s="308">
        <v>4627.17</v>
      </c>
      <c r="K70" s="308">
        <v>4083.45</v>
      </c>
      <c r="L70" s="308">
        <v>0</v>
      </c>
      <c r="M70" s="309">
        <v>0</v>
      </c>
      <c r="N70" s="308">
        <v>3852.82</v>
      </c>
      <c r="O70" s="50"/>
      <c r="P70" s="51">
        <f>IF(SUM(E69:O69)=0,0,SUMPRODUCT(E70:O70,E69:O69)/SUM(E69:O69))</f>
        <v>4024.5543821022729</v>
      </c>
      <c r="Q70" s="58"/>
      <c r="R70" s="175"/>
      <c r="S70" s="4"/>
      <c r="T70" s="4"/>
    </row>
    <row r="71" spans="1:20" ht="12" hidden="1" customHeight="1">
      <c r="A71" s="597"/>
      <c r="B71" s="649">
        <f t="shared" si="6"/>
        <v>12</v>
      </c>
      <c r="C71" s="665" t="s">
        <v>127</v>
      </c>
      <c r="D71" s="69" t="s">
        <v>3</v>
      </c>
      <c r="E71" s="312"/>
      <c r="F71" s="311"/>
      <c r="G71" s="311"/>
      <c r="H71" s="311"/>
      <c r="I71" s="311"/>
      <c r="J71" s="311"/>
      <c r="K71" s="332"/>
      <c r="L71" s="312"/>
      <c r="M71" s="311"/>
      <c r="N71" s="311"/>
      <c r="O71" s="50"/>
      <c r="P71" s="65">
        <f>IF(SUM(E72:O72)=0,0,SUMPRODUCT(E71:O71,E72:O72)/SUM(E72:O72))</f>
        <v>0</v>
      </c>
      <c r="Q71" s="58"/>
      <c r="R71" s="175"/>
      <c r="S71" s="4"/>
      <c r="T71" s="4"/>
    </row>
    <row r="72" spans="1:20" ht="12" hidden="1" customHeight="1">
      <c r="A72" s="597"/>
      <c r="B72" s="652"/>
      <c r="C72" s="666"/>
      <c r="D72" s="70" t="s">
        <v>5</v>
      </c>
      <c r="E72" s="308"/>
      <c r="F72" s="309"/>
      <c r="G72" s="308"/>
      <c r="H72" s="308"/>
      <c r="I72" s="308"/>
      <c r="J72" s="308"/>
      <c r="K72" s="308"/>
      <c r="L72" s="308"/>
      <c r="M72" s="309"/>
      <c r="N72" s="308"/>
      <c r="O72" s="50"/>
      <c r="P72" s="51">
        <f>IF(SUM(E71:O71)=0,0,SUMPRODUCT(E72:O72,E71:O71)/SUM(E71:O71))</f>
        <v>0</v>
      </c>
      <c r="Q72" s="58"/>
      <c r="R72" s="175"/>
      <c r="S72" s="4"/>
      <c r="T72" s="4"/>
    </row>
    <row r="73" spans="1:20" ht="12" customHeight="1">
      <c r="A73" s="597"/>
      <c r="B73" s="649">
        <f>+B69+1</f>
        <v>12</v>
      </c>
      <c r="C73" s="665" t="s">
        <v>154</v>
      </c>
      <c r="D73" s="69" t="s">
        <v>3</v>
      </c>
      <c r="E73" s="312">
        <v>6120</v>
      </c>
      <c r="F73" s="311">
        <v>4720</v>
      </c>
      <c r="G73" s="311">
        <v>6160</v>
      </c>
      <c r="H73" s="311">
        <v>5680</v>
      </c>
      <c r="I73" s="311">
        <v>3760</v>
      </c>
      <c r="J73" s="311">
        <v>3320</v>
      </c>
      <c r="K73" s="332">
        <v>1960</v>
      </c>
      <c r="L73" s="312">
        <v>0</v>
      </c>
      <c r="M73" s="311">
        <v>0</v>
      </c>
      <c r="N73" s="311">
        <v>360</v>
      </c>
      <c r="O73" s="64"/>
      <c r="P73" s="65">
        <f>IF(SUM(E74:O74)=0,0,SUMPRODUCT(E73:O73,E74:O74)/SUM(E74:O74))</f>
        <v>3844.9363517535253</v>
      </c>
      <c r="Q73" s="66"/>
      <c r="R73" s="176"/>
      <c r="S73" s="5"/>
    </row>
    <row r="74" spans="1:20" ht="12" customHeight="1">
      <c r="A74" s="597"/>
      <c r="B74" s="652"/>
      <c r="C74" s="666"/>
      <c r="D74" s="71" t="s">
        <v>5</v>
      </c>
      <c r="E74" s="309">
        <v>3233.38</v>
      </c>
      <c r="F74" s="309">
        <v>3389.04</v>
      </c>
      <c r="G74" s="308">
        <v>3522.47</v>
      </c>
      <c r="H74" s="308">
        <v>3465.52</v>
      </c>
      <c r="I74" s="308">
        <v>3767.5</v>
      </c>
      <c r="J74" s="309">
        <v>3692.93</v>
      </c>
      <c r="K74" s="309">
        <v>4098.8900000000003</v>
      </c>
      <c r="L74" s="309">
        <v>0</v>
      </c>
      <c r="M74" s="309">
        <v>0</v>
      </c>
      <c r="N74" s="308">
        <v>4261.5600000000004</v>
      </c>
      <c r="O74" s="75"/>
      <c r="P74" s="51">
        <f>IF(SUM(E73:O73)=0,0,SUMPRODUCT(E74:O74,E73:O73)/SUM(E73:O73))</f>
        <v>3527.4762094763096</v>
      </c>
      <c r="Q74" s="66"/>
      <c r="R74" s="59"/>
      <c r="S74" s="6"/>
    </row>
    <row r="75" spans="1:20" ht="12" customHeight="1">
      <c r="A75" s="597"/>
      <c r="B75" s="649">
        <f t="shared" si="6"/>
        <v>13</v>
      </c>
      <c r="C75" s="665" t="s">
        <v>161</v>
      </c>
      <c r="D75" s="69" t="s">
        <v>3</v>
      </c>
      <c r="E75" s="312">
        <v>6000</v>
      </c>
      <c r="F75" s="311">
        <v>7160</v>
      </c>
      <c r="G75" s="311">
        <v>11200</v>
      </c>
      <c r="H75" s="311">
        <v>11400</v>
      </c>
      <c r="I75" s="311">
        <v>8720</v>
      </c>
      <c r="J75" s="311">
        <v>7880</v>
      </c>
      <c r="K75" s="332">
        <v>3040</v>
      </c>
      <c r="L75" s="312">
        <v>0</v>
      </c>
      <c r="M75" s="311">
        <v>0</v>
      </c>
      <c r="N75" s="311">
        <v>1000</v>
      </c>
      <c r="O75" s="64"/>
      <c r="P75" s="65">
        <f>IF(SUM(E76:O76)=0,0,SUMPRODUCT(E75:O75,E76:O76)/SUM(E76:O76))</f>
        <v>7250.7014874906972</v>
      </c>
      <c r="Q75" s="266"/>
      <c r="R75" s="59"/>
      <c r="S75" s="6"/>
    </row>
    <row r="76" spans="1:20" ht="12" customHeight="1">
      <c r="A76" s="597"/>
      <c r="B76" s="652"/>
      <c r="C76" s="666"/>
      <c r="D76" s="70" t="s">
        <v>5</v>
      </c>
      <c r="E76" s="308">
        <v>2942.47</v>
      </c>
      <c r="F76" s="309">
        <v>2742.38</v>
      </c>
      <c r="G76" s="308">
        <v>2560.15</v>
      </c>
      <c r="H76" s="308">
        <v>2504.3000000000002</v>
      </c>
      <c r="I76" s="308">
        <v>2809.11</v>
      </c>
      <c r="J76" s="308">
        <v>2079.71</v>
      </c>
      <c r="K76" s="308">
        <v>2100.84</v>
      </c>
      <c r="L76" s="308">
        <v>0</v>
      </c>
      <c r="M76" s="309">
        <v>0</v>
      </c>
      <c r="N76" s="308">
        <v>2105.87</v>
      </c>
      <c r="O76" s="50"/>
      <c r="P76" s="51">
        <f>IF(SUM(E75:O75)=0,0,SUMPRODUCT(E76:O76,E75:O75)/SUM(E75:O75))</f>
        <v>2551.2223120567378</v>
      </c>
      <c r="Q76" s="66"/>
      <c r="R76" s="59"/>
      <c r="S76" s="6"/>
    </row>
    <row r="77" spans="1:20" ht="12" customHeight="1">
      <c r="A77" s="597"/>
      <c r="B77" s="649">
        <f t="shared" si="6"/>
        <v>14</v>
      </c>
      <c r="C77" s="665" t="s">
        <v>130</v>
      </c>
      <c r="D77" s="69" t="s">
        <v>3</v>
      </c>
      <c r="E77" s="312">
        <v>8200</v>
      </c>
      <c r="F77" s="311">
        <v>7040</v>
      </c>
      <c r="G77" s="311">
        <v>10640</v>
      </c>
      <c r="H77" s="311">
        <v>13200</v>
      </c>
      <c r="I77" s="311">
        <v>8040</v>
      </c>
      <c r="J77" s="311">
        <v>4640</v>
      </c>
      <c r="K77" s="332">
        <v>3960</v>
      </c>
      <c r="L77" s="312">
        <v>0</v>
      </c>
      <c r="M77" s="311">
        <v>0</v>
      </c>
      <c r="N77" s="311">
        <v>400</v>
      </c>
      <c r="O77" s="64"/>
      <c r="P77" s="65">
        <f>IF(SUM(E78:O78)=0,0,SUMPRODUCT(E77:O77,E78:O78)/SUM(E78:O78))</f>
        <v>6853.6422713415004</v>
      </c>
      <c r="Q77" s="66"/>
      <c r="R77" s="59"/>
      <c r="S77" s="6"/>
    </row>
    <row r="78" spans="1:20" ht="12" customHeight="1">
      <c r="A78" s="597"/>
      <c r="B78" s="652"/>
      <c r="C78" s="666"/>
      <c r="D78" s="70" t="s">
        <v>5</v>
      </c>
      <c r="E78" s="308">
        <v>1732.96</v>
      </c>
      <c r="F78" s="309">
        <v>1861.61</v>
      </c>
      <c r="G78" s="308">
        <v>1819.04</v>
      </c>
      <c r="H78" s="308">
        <v>2038.03</v>
      </c>
      <c r="I78" s="308">
        <v>2265.15</v>
      </c>
      <c r="J78" s="308">
        <v>2232.5100000000002</v>
      </c>
      <c r="K78" s="308">
        <v>2120.13</v>
      </c>
      <c r="L78" s="308">
        <v>0</v>
      </c>
      <c r="M78" s="309">
        <v>0</v>
      </c>
      <c r="N78" s="308">
        <v>2186.69</v>
      </c>
      <c r="O78" s="50"/>
      <c r="P78" s="51">
        <f>IF(SUM(E77:O77)=0,0,SUMPRODUCT(E78:O78,E77:O77)/SUM(E77:O77))</f>
        <v>1985.2749679258732</v>
      </c>
      <c r="Q78" s="66"/>
      <c r="R78" s="59"/>
      <c r="S78" s="6"/>
    </row>
    <row r="79" spans="1:20" ht="12" customHeight="1">
      <c r="A79" s="597"/>
      <c r="B79" s="649">
        <f t="shared" si="6"/>
        <v>15</v>
      </c>
      <c r="C79" s="665" t="s">
        <v>241</v>
      </c>
      <c r="D79" s="69" t="s">
        <v>3</v>
      </c>
      <c r="E79" s="312">
        <v>3200</v>
      </c>
      <c r="F79" s="311">
        <v>2800</v>
      </c>
      <c r="G79" s="311">
        <v>6880</v>
      </c>
      <c r="H79" s="311">
        <v>5760</v>
      </c>
      <c r="I79" s="311">
        <v>2720</v>
      </c>
      <c r="J79" s="311">
        <v>2720</v>
      </c>
      <c r="K79" s="332">
        <v>2320</v>
      </c>
      <c r="L79" s="312">
        <v>0</v>
      </c>
      <c r="M79" s="311">
        <v>0</v>
      </c>
      <c r="N79" s="311">
        <v>0</v>
      </c>
      <c r="O79" s="64"/>
      <c r="P79" s="65">
        <f>IF(SUM(E80:O80)=0,0,SUMPRODUCT(E79:O79,E80:O80)/SUM(E80:O80))</f>
        <v>3690.6505455137599</v>
      </c>
      <c r="Q79" s="66"/>
      <c r="R79" s="59"/>
      <c r="S79" s="6"/>
    </row>
    <row r="80" spans="1:20" ht="12" customHeight="1">
      <c r="A80" s="597"/>
      <c r="B80" s="652"/>
      <c r="C80" s="666"/>
      <c r="D80" s="70" t="s">
        <v>5</v>
      </c>
      <c r="E80" s="308">
        <v>6945.02</v>
      </c>
      <c r="F80" s="309">
        <v>6086.27</v>
      </c>
      <c r="G80" s="308">
        <v>4856.42</v>
      </c>
      <c r="H80" s="308">
        <v>5029.7299999999996</v>
      </c>
      <c r="I80" s="308">
        <v>5125.3</v>
      </c>
      <c r="J80" s="308">
        <v>4981.04</v>
      </c>
      <c r="K80" s="308">
        <v>5296.06</v>
      </c>
      <c r="L80" s="308">
        <v>0</v>
      </c>
      <c r="M80" s="309">
        <v>0</v>
      </c>
      <c r="N80" s="308">
        <v>0</v>
      </c>
      <c r="O80" s="50"/>
      <c r="P80" s="51">
        <f>IF(SUM(E79:O79)=0,0,SUMPRODUCT(E80:O80,E79:O79)/SUM(E79:O79))</f>
        <v>5357.0128181818172</v>
      </c>
      <c r="Q80" s="66"/>
      <c r="R80" s="59"/>
      <c r="S80" s="6"/>
    </row>
    <row r="81" spans="1:19" ht="12" customHeight="1">
      <c r="A81" s="380"/>
      <c r="B81" s="649">
        <f>+B79+1</f>
        <v>16</v>
      </c>
      <c r="C81" s="665" t="s">
        <v>214</v>
      </c>
      <c r="D81" s="69" t="s">
        <v>3</v>
      </c>
      <c r="E81" s="312">
        <v>8960</v>
      </c>
      <c r="F81" s="311">
        <v>6120</v>
      </c>
      <c r="G81" s="311">
        <v>12280</v>
      </c>
      <c r="H81" s="311">
        <v>13040</v>
      </c>
      <c r="I81" s="311">
        <v>8960</v>
      </c>
      <c r="J81" s="311">
        <v>5640</v>
      </c>
      <c r="K81" s="332">
        <v>4200</v>
      </c>
      <c r="L81" s="312">
        <v>0</v>
      </c>
      <c r="M81" s="311">
        <v>0</v>
      </c>
      <c r="N81" s="311">
        <v>1840</v>
      </c>
      <c r="O81" s="64"/>
      <c r="P81" s="65">
        <f>IF(SUM(E82:O82)=0,0,SUMPRODUCT(E81:O81,E82:O82)/SUM(E82:O82))</f>
        <v>7821.864853502294</v>
      </c>
      <c r="Q81" s="66"/>
      <c r="R81" s="59"/>
      <c r="S81" s="6"/>
    </row>
    <row r="82" spans="1:19" ht="12" customHeight="1">
      <c r="A82" s="380"/>
      <c r="B82" s="652"/>
      <c r="C82" s="666"/>
      <c r="D82" s="70" t="s">
        <v>5</v>
      </c>
      <c r="E82" s="308">
        <v>3311.45</v>
      </c>
      <c r="F82" s="309">
        <v>3190.7</v>
      </c>
      <c r="G82" s="308">
        <v>3287.32</v>
      </c>
      <c r="H82" s="308">
        <v>3006.74</v>
      </c>
      <c r="I82" s="308">
        <v>3154</v>
      </c>
      <c r="J82" s="308">
        <v>3175.74</v>
      </c>
      <c r="K82" s="308">
        <v>2821.13</v>
      </c>
      <c r="L82" s="308">
        <v>0</v>
      </c>
      <c r="M82" s="309">
        <v>0</v>
      </c>
      <c r="N82" s="308">
        <v>2528.73</v>
      </c>
      <c r="O82" s="50"/>
      <c r="P82" s="51">
        <f>IF(SUM(E81:O81)=0,0,SUMPRODUCT(E82:O82,E81:O81)/SUM(E81:O81))</f>
        <v>3136.410190039318</v>
      </c>
      <c r="Q82" s="66"/>
      <c r="R82" s="59"/>
      <c r="S82" s="6"/>
    </row>
    <row r="83" spans="1:19" ht="12" customHeight="1">
      <c r="A83" s="380"/>
      <c r="B83" s="649">
        <f t="shared" si="6"/>
        <v>17</v>
      </c>
      <c r="C83" s="665" t="s">
        <v>249</v>
      </c>
      <c r="D83" s="69" t="s">
        <v>3</v>
      </c>
      <c r="E83" s="312"/>
      <c r="F83" s="311"/>
      <c r="G83" s="311"/>
      <c r="H83" s="311">
        <v>2840</v>
      </c>
      <c r="I83" s="311">
        <v>3760</v>
      </c>
      <c r="J83" s="311">
        <v>5120</v>
      </c>
      <c r="K83" s="332">
        <v>2480</v>
      </c>
      <c r="L83" s="312">
        <v>0</v>
      </c>
      <c r="M83" s="311">
        <v>0</v>
      </c>
      <c r="N83" s="311">
        <v>0</v>
      </c>
      <c r="O83" s="64"/>
      <c r="P83" s="65">
        <f>IF(SUM(E84:O84)=0,0,SUMPRODUCT(E83:O83,E84:O84)/SUM(E84:O84))</f>
        <v>3619.2648588345924</v>
      </c>
      <c r="Q83" s="66"/>
      <c r="R83" s="59"/>
      <c r="S83" s="6"/>
    </row>
    <row r="84" spans="1:19" ht="12" customHeight="1">
      <c r="A84" s="380"/>
      <c r="B84" s="652"/>
      <c r="C84" s="666"/>
      <c r="D84" s="70" t="s">
        <v>5</v>
      </c>
      <c r="E84" s="308"/>
      <c r="F84" s="309"/>
      <c r="G84" s="308"/>
      <c r="H84" s="308">
        <v>3465.52</v>
      </c>
      <c r="I84" s="308">
        <v>5396.79</v>
      </c>
      <c r="J84" s="308">
        <v>5653</v>
      </c>
      <c r="K84" s="308">
        <v>5742.84</v>
      </c>
      <c r="L84" s="308">
        <v>0</v>
      </c>
      <c r="M84" s="309">
        <v>0</v>
      </c>
      <c r="N84" s="308">
        <v>0</v>
      </c>
      <c r="O84" s="50"/>
      <c r="P84" s="51">
        <f>IF(SUM(E83:O83)=0,0,SUMPRODUCT(E84:O84,E83:O83)/SUM(E83:O83))</f>
        <v>5163.3528450704225</v>
      </c>
      <c r="Q84" s="66"/>
      <c r="R84" s="59"/>
      <c r="S84" s="6"/>
    </row>
    <row r="85" spans="1:19" ht="12" hidden="1" customHeight="1">
      <c r="A85" s="380"/>
      <c r="B85" s="649">
        <f t="shared" si="6"/>
        <v>18</v>
      </c>
      <c r="C85" s="665" t="s">
        <v>231</v>
      </c>
      <c r="D85" s="69" t="s">
        <v>3</v>
      </c>
      <c r="E85" s="312"/>
      <c r="F85" s="311"/>
      <c r="G85" s="311"/>
      <c r="H85" s="311"/>
      <c r="I85" s="311"/>
      <c r="J85" s="311"/>
      <c r="K85" s="332"/>
      <c r="L85" s="312"/>
      <c r="M85" s="311"/>
      <c r="N85" s="311"/>
      <c r="O85" s="64"/>
      <c r="P85" s="65">
        <f>IF(SUM(E86:O86)=0,0,SUMPRODUCT(E85:O85,E86:O86)/SUM(E86:O86))</f>
        <v>0</v>
      </c>
      <c r="Q85" s="66"/>
      <c r="R85" s="59"/>
      <c r="S85" s="6"/>
    </row>
    <row r="86" spans="1:19" ht="12" hidden="1" customHeight="1">
      <c r="A86" s="380"/>
      <c r="B86" s="652"/>
      <c r="C86" s="666"/>
      <c r="D86" s="70" t="s">
        <v>5</v>
      </c>
      <c r="E86" s="308"/>
      <c r="F86" s="309"/>
      <c r="G86" s="308"/>
      <c r="H86" s="308"/>
      <c r="I86" s="308"/>
      <c r="J86" s="308"/>
      <c r="K86" s="308"/>
      <c r="L86" s="308"/>
      <c r="M86" s="309"/>
      <c r="N86" s="308"/>
      <c r="O86" s="50"/>
      <c r="P86" s="51">
        <f>IF(SUM(E85:O85)=0,0,SUMPRODUCT(E86:O86,E85:O85)/SUM(E85:O85))</f>
        <v>0</v>
      </c>
      <c r="Q86" s="66"/>
      <c r="R86" s="59"/>
      <c r="S86" s="6"/>
    </row>
    <row r="87" spans="1:19" ht="12" hidden="1" customHeight="1">
      <c r="A87" s="380"/>
      <c r="B87" s="649">
        <f t="shared" si="6"/>
        <v>19</v>
      </c>
      <c r="C87" s="665" t="s">
        <v>232</v>
      </c>
      <c r="D87" s="69" t="s">
        <v>3</v>
      </c>
      <c r="E87" s="312"/>
      <c r="F87" s="311"/>
      <c r="G87" s="311"/>
      <c r="H87" s="311"/>
      <c r="I87" s="311"/>
      <c r="J87" s="311"/>
      <c r="K87" s="332"/>
      <c r="L87" s="312"/>
      <c r="M87" s="311"/>
      <c r="N87" s="311"/>
      <c r="O87" s="64"/>
      <c r="P87" s="65">
        <f>IF(SUM(E88:O88)=0,0,SUMPRODUCT(E87:O87,E88:O88)/SUM(E88:O88))</f>
        <v>0</v>
      </c>
      <c r="Q87" s="66"/>
      <c r="R87" s="59"/>
      <c r="S87" s="6"/>
    </row>
    <row r="88" spans="1:19" ht="12" hidden="1" customHeight="1">
      <c r="A88" s="380"/>
      <c r="B88" s="652"/>
      <c r="C88" s="666"/>
      <c r="D88" s="70" t="s">
        <v>5</v>
      </c>
      <c r="E88" s="308"/>
      <c r="F88" s="309"/>
      <c r="G88" s="308"/>
      <c r="H88" s="308"/>
      <c r="I88" s="308"/>
      <c r="J88" s="308"/>
      <c r="K88" s="308"/>
      <c r="L88" s="308"/>
      <c r="M88" s="309"/>
      <c r="N88" s="308"/>
      <c r="O88" s="50"/>
      <c r="P88" s="51">
        <f>IF(SUM(E87:O87)=0,0,SUMPRODUCT(E88:O88,E87:O87)/SUM(E87:O87))</f>
        <v>0</v>
      </c>
      <c r="Q88" s="66"/>
      <c r="R88" s="59"/>
      <c r="S88" s="6"/>
    </row>
    <row r="89" spans="1:19" ht="12" customHeight="1">
      <c r="A89" s="380"/>
      <c r="B89" s="649">
        <f>+B83+1</f>
        <v>18</v>
      </c>
      <c r="C89" s="665" t="s">
        <v>233</v>
      </c>
      <c r="D89" s="69" t="s">
        <v>3</v>
      </c>
      <c r="E89" s="312"/>
      <c r="F89" s="311"/>
      <c r="G89" s="311"/>
      <c r="H89" s="311">
        <v>2304.9</v>
      </c>
      <c r="I89" s="311">
        <v>2726.1</v>
      </c>
      <c r="J89" s="311">
        <v>1743.3</v>
      </c>
      <c r="K89" s="332">
        <v>549.9</v>
      </c>
      <c r="L89" s="312"/>
      <c r="M89" s="311"/>
      <c r="N89" s="311"/>
      <c r="O89" s="64"/>
      <c r="P89" s="65">
        <f>IF(SUM(E90:O90)=0,0,SUMPRODUCT(E89:O89,E90:O90)/SUM(E90:O90))</f>
        <v>1833.1335614646614</v>
      </c>
      <c r="Q89" s="66"/>
      <c r="R89" s="59"/>
      <c r="S89" s="6"/>
    </row>
    <row r="90" spans="1:19" ht="12" customHeight="1">
      <c r="A90" s="380"/>
      <c r="B90" s="652"/>
      <c r="C90" s="671"/>
      <c r="D90" s="70" t="s">
        <v>5</v>
      </c>
      <c r="E90" s="308"/>
      <c r="F90" s="309"/>
      <c r="G90" s="308"/>
      <c r="H90" s="308">
        <v>972.1</v>
      </c>
      <c r="I90" s="308">
        <v>1200</v>
      </c>
      <c r="J90" s="308">
        <v>1191.45</v>
      </c>
      <c r="K90" s="308">
        <v>1109.02</v>
      </c>
      <c r="L90" s="308"/>
      <c r="M90" s="309"/>
      <c r="N90" s="308"/>
      <c r="O90" s="50"/>
      <c r="P90" s="51">
        <f>IF(SUM(E89:O89)=0,0,SUMPRODUCT(E90:O90,E89:O89)/SUM(E89:O89))</f>
        <v>1119.4148402555911</v>
      </c>
      <c r="Q90" s="66"/>
      <c r="R90" s="59"/>
      <c r="S90" s="6"/>
    </row>
    <row r="91" spans="1:19" ht="12" customHeight="1">
      <c r="A91" s="610" t="s">
        <v>6</v>
      </c>
      <c r="B91" s="611"/>
      <c r="C91" s="611"/>
      <c r="D91" s="118" t="s">
        <v>3</v>
      </c>
      <c r="E91" s="82">
        <f t="shared" ref="E91:G91" si="7">E47+E53+E55+E57+E59+E61+E63+E65+E67+E69+E71+E73+E75+E77+E79+E81+E83+E85+E87+E89+E49+E51</f>
        <v>132320</v>
      </c>
      <c r="F91" s="82">
        <f t="shared" si="7"/>
        <v>107680</v>
      </c>
      <c r="G91" s="82">
        <f t="shared" si="7"/>
        <v>152640</v>
      </c>
      <c r="H91" s="82">
        <f>H47+H53+H55+H57+H59+H61+H63+H65+H67+H69+H71+H73+H75+H77+H79+H81+H83+H85+H87+H89+H49+H51</f>
        <v>174744.9</v>
      </c>
      <c r="I91" s="82">
        <f t="shared" ref="I91:N91" si="8">I47+I53+I55+I57+I59+I61+I63+I65+I67+I69+I71+I73+I75+I77+I79+I81+I83+I85+I87+I89+I49+I51</f>
        <v>111366.1</v>
      </c>
      <c r="J91" s="82">
        <f t="shared" si="8"/>
        <v>91623.3</v>
      </c>
      <c r="K91" s="82">
        <f t="shared" si="8"/>
        <v>52189.9</v>
      </c>
      <c r="L91" s="82">
        <f t="shared" si="8"/>
        <v>0</v>
      </c>
      <c r="M91" s="82">
        <f t="shared" si="8"/>
        <v>0</v>
      </c>
      <c r="N91" s="82">
        <f t="shared" si="8"/>
        <v>12080</v>
      </c>
      <c r="O91" s="83"/>
      <c r="P91" s="84">
        <f>IF(SUM(E92:O92)=0,0,SUMPRODUCT(E91:O91,E92:O92)/SUM(E92:O92))</f>
        <v>107349.53787176586</v>
      </c>
      <c r="Q91" s="66"/>
      <c r="R91" s="58"/>
    </row>
    <row r="92" spans="1:19" ht="12" customHeight="1">
      <c r="A92" s="608" t="s">
        <v>1</v>
      </c>
      <c r="B92" s="609"/>
      <c r="C92" s="609"/>
      <c r="D92" s="119" t="s">
        <v>5</v>
      </c>
      <c r="E92" s="78">
        <f t="shared" ref="E92:G92" si="9">IF(E91=0,0,(E47*E48+E53*E54+E55*E56+E57*E58+E59*E60+E61*E62+E63*E64+E65*E66+E67*E68+E69*E70+E71*E72+E73*E74+E75*E76+E77*E78+E79*E80+E81*E82+E83*E84+E85*E86+E87*E88+E89*E90+E49*E50+E51*E52)/E91)</f>
        <v>2895.7512877871823</v>
      </c>
      <c r="F92" s="78">
        <f t="shared" si="9"/>
        <v>3153.2334583952456</v>
      </c>
      <c r="G92" s="78">
        <f t="shared" si="9"/>
        <v>3464.0650000000005</v>
      </c>
      <c r="H92" s="78">
        <f>IF(H91=0,0,(H47*H48+H53*H54+H55*H56+H57*H58+H59*H60+H61*H62+H63*H64+H65*H66+H67*H68+H69*H70+H71*H72+H73*H74+H75*H76+H77*H78+H79*H80+H81*H82+H83*H84+H85*H86+H87*H88+H89*H90+H49*H50+H51*H52)/H91)</f>
        <v>3520.9969852625168</v>
      </c>
      <c r="I92" s="78">
        <f t="shared" ref="I92:N92" si="10">IF(I91=0,0,(I47*I48+I53*I54+I55*I56+I57*I58+I59*I60+I61*I62+I63*I64+I65*I66+I67*I68+I69*I70+I71*I72+I73*I74+I75*I76+I77*I78+I79*I80+I81*I82+I83*I84+I85*I86+I87*I88+I89*I90+I49*I50+I51*I52)/I91)</f>
        <v>3496.9074646593526</v>
      </c>
      <c r="J92" s="78">
        <f t="shared" si="10"/>
        <v>3299.80745929256</v>
      </c>
      <c r="K92" s="78">
        <f t="shared" si="10"/>
        <v>3032.236714345112</v>
      </c>
      <c r="L92" s="78">
        <f t="shared" si="10"/>
        <v>0</v>
      </c>
      <c r="M92" s="78">
        <f t="shared" si="10"/>
        <v>0</v>
      </c>
      <c r="N92" s="78">
        <f t="shared" si="10"/>
        <v>2754.6386754966888</v>
      </c>
      <c r="O92" s="79"/>
      <c r="P92" s="85">
        <f>IF(SUM(E91:O91)=0,0,SUMPRODUCT(E92:O92,E91:O91)/SUM(E91:O91))</f>
        <v>3294.8668404728614</v>
      </c>
      <c r="Q92" s="58"/>
      <c r="R92" s="58"/>
    </row>
    <row r="93" spans="1:19" ht="12" hidden="1" customHeight="1">
      <c r="A93" s="612" t="s">
        <v>113</v>
      </c>
      <c r="B93" s="648">
        <v>1</v>
      </c>
      <c r="C93" s="665" t="s">
        <v>152</v>
      </c>
      <c r="D93" s="321" t="s">
        <v>3</v>
      </c>
      <c r="E93" s="324"/>
      <c r="F93" s="306"/>
      <c r="G93" s="306"/>
      <c r="H93" s="306"/>
      <c r="I93" s="306"/>
      <c r="J93" s="306"/>
      <c r="K93" s="335"/>
      <c r="L93" s="324"/>
      <c r="M93" s="306"/>
      <c r="N93" s="306"/>
      <c r="O93" s="44"/>
      <c r="P93" s="45">
        <f>IF(SUM(E94:O94)=0,0,SUMPRODUCT(E93:O93,E94:O94)/SUM(E94:O94))</f>
        <v>0</v>
      </c>
      <c r="Q93" s="58"/>
      <c r="R93" s="58"/>
    </row>
    <row r="94" spans="1:19" ht="12" hidden="1" customHeight="1">
      <c r="A94" s="597"/>
      <c r="B94" s="649"/>
      <c r="C94" s="666"/>
      <c r="D94" s="320" t="s">
        <v>5</v>
      </c>
      <c r="E94" s="309"/>
      <c r="F94" s="309"/>
      <c r="G94" s="308"/>
      <c r="H94" s="308"/>
      <c r="I94" s="308"/>
      <c r="J94" s="308"/>
      <c r="K94" s="309"/>
      <c r="L94" s="309"/>
      <c r="M94" s="309"/>
      <c r="N94" s="308"/>
      <c r="O94" s="50"/>
      <c r="P94" s="51">
        <f>IF(SUM(E93:O93)=0,0,SUMPRODUCT(E94:O94,E93:O93)/SUM(E93:O93))</f>
        <v>0</v>
      </c>
      <c r="Q94" s="58"/>
      <c r="R94" s="58"/>
    </row>
    <row r="95" spans="1:19" ht="12" hidden="1" customHeight="1">
      <c r="A95" s="597"/>
      <c r="B95" s="649">
        <f>+B93+1</f>
        <v>2</v>
      </c>
      <c r="C95" s="665" t="s">
        <v>157</v>
      </c>
      <c r="D95" s="319" t="s">
        <v>3</v>
      </c>
      <c r="E95" s="312"/>
      <c r="F95" s="311"/>
      <c r="G95" s="311"/>
      <c r="H95" s="311"/>
      <c r="I95" s="311"/>
      <c r="J95" s="311"/>
      <c r="K95" s="332"/>
      <c r="L95" s="312"/>
      <c r="M95" s="311"/>
      <c r="N95" s="311"/>
      <c r="O95" s="64"/>
      <c r="P95" s="65">
        <f>IF(SUM(E96:O96)=0,0,SUMPRODUCT(E95:O95,E96:O96)/SUM(E96:O96))</f>
        <v>0</v>
      </c>
      <c r="Q95" s="58"/>
      <c r="R95" s="58"/>
    </row>
    <row r="96" spans="1:19" ht="12" hidden="1" customHeight="1">
      <c r="A96" s="597"/>
      <c r="B96" s="652"/>
      <c r="C96" s="666"/>
      <c r="D96" s="320" t="s">
        <v>5</v>
      </c>
      <c r="E96" s="308"/>
      <c r="F96" s="309"/>
      <c r="G96" s="308"/>
      <c r="H96" s="308"/>
      <c r="I96" s="308"/>
      <c r="J96" s="308"/>
      <c r="K96" s="308"/>
      <c r="L96" s="308"/>
      <c r="M96" s="309"/>
      <c r="N96" s="308"/>
      <c r="O96" s="50"/>
      <c r="P96" s="51">
        <f>IF(SUM(E95:O95)=0,0,SUMPRODUCT(E96:O96,E95:O95)/SUM(E95:O95))</f>
        <v>0</v>
      </c>
      <c r="Q96" s="58"/>
      <c r="R96" s="58"/>
    </row>
    <row r="97" spans="1:18" ht="12" hidden="1" customHeight="1">
      <c r="A97" s="597"/>
      <c r="B97" s="649">
        <v>1</v>
      </c>
      <c r="C97" s="674" t="s">
        <v>209</v>
      </c>
      <c r="D97" s="319" t="s">
        <v>3</v>
      </c>
      <c r="E97" s="312"/>
      <c r="F97" s="311"/>
      <c r="G97" s="311"/>
      <c r="H97" s="311"/>
      <c r="I97" s="311"/>
      <c r="J97" s="311"/>
      <c r="K97" s="332"/>
      <c r="L97" s="312"/>
      <c r="M97" s="311"/>
      <c r="N97" s="311"/>
      <c r="O97" s="64"/>
      <c r="P97" s="65">
        <f>IF(SUM(E98:O98)=0,0,SUMPRODUCT(E97:O97,E98:O98)/SUM(E98:O98))</f>
        <v>0</v>
      </c>
      <c r="Q97" s="58"/>
      <c r="R97" s="58"/>
    </row>
    <row r="98" spans="1:18" ht="12" hidden="1" customHeight="1">
      <c r="A98" s="597"/>
      <c r="B98" s="652"/>
      <c r="C98" s="675"/>
      <c r="D98" s="320" t="s">
        <v>5</v>
      </c>
      <c r="E98" s="308"/>
      <c r="F98" s="309"/>
      <c r="G98" s="308"/>
      <c r="H98" s="308"/>
      <c r="I98" s="308"/>
      <c r="J98" s="308"/>
      <c r="K98" s="308"/>
      <c r="L98" s="308"/>
      <c r="M98" s="309"/>
      <c r="N98" s="308"/>
      <c r="O98" s="50"/>
      <c r="P98" s="51">
        <f>IF(SUM(E97:O97)=0,0,SUMPRODUCT(E98:O98,E97:O97)/SUM(E97:O97))</f>
        <v>0</v>
      </c>
      <c r="Q98" s="58"/>
      <c r="R98" s="58"/>
    </row>
    <row r="99" spans="1:18" ht="12" hidden="1" customHeight="1">
      <c r="A99" s="597"/>
      <c r="B99" s="586">
        <f>+B97+1</f>
        <v>2</v>
      </c>
      <c r="C99" s="673" t="s">
        <v>142</v>
      </c>
      <c r="D99" s="69" t="s">
        <v>3</v>
      </c>
      <c r="E99" s="61"/>
      <c r="F99" s="62"/>
      <c r="G99" s="63"/>
      <c r="H99" s="311"/>
      <c r="I99" s="311"/>
      <c r="J99" s="311"/>
      <c r="K99" s="332"/>
      <c r="L99" s="312"/>
      <c r="M99" s="311"/>
      <c r="N99" s="311"/>
      <c r="O99" s="64"/>
      <c r="P99" s="65">
        <f>IF(SUM(E100:O100)=0,0,SUMPRODUCT(E99:O99,E100:O100)/SUM(E100:O100))</f>
        <v>0</v>
      </c>
      <c r="Q99" s="58"/>
      <c r="R99" s="58"/>
    </row>
    <row r="100" spans="1:18" ht="12" hidden="1" customHeight="1">
      <c r="A100" s="597"/>
      <c r="B100" s="587"/>
      <c r="C100" s="673"/>
      <c r="D100" s="70" t="s">
        <v>5</v>
      </c>
      <c r="E100" s="47"/>
      <c r="F100" s="48"/>
      <c r="G100" s="49"/>
      <c r="H100" s="308"/>
      <c r="I100" s="308"/>
      <c r="J100" s="308"/>
      <c r="K100" s="308"/>
      <c r="L100" s="308"/>
      <c r="M100" s="309"/>
      <c r="N100" s="308"/>
      <c r="O100" s="50"/>
      <c r="P100" s="51">
        <f>IF(SUM(E99:O99)=0,0,SUMPRODUCT(E100:O100,E99:O99)/SUM(E99:O99))</f>
        <v>0</v>
      </c>
      <c r="Q100" s="58"/>
      <c r="R100" s="58"/>
    </row>
    <row r="101" spans="1:18" ht="12" hidden="1" customHeight="1">
      <c r="A101" s="597"/>
      <c r="B101" s="586">
        <f>+B99+1</f>
        <v>3</v>
      </c>
      <c r="C101" s="664"/>
      <c r="D101" s="69" t="s">
        <v>3</v>
      </c>
      <c r="E101" s="61"/>
      <c r="F101" s="62"/>
      <c r="G101" s="63"/>
      <c r="H101" s="63"/>
      <c r="I101" s="63"/>
      <c r="J101" s="62"/>
      <c r="K101" s="62"/>
      <c r="L101" s="62"/>
      <c r="M101" s="62"/>
      <c r="N101" s="62"/>
      <c r="O101" s="64"/>
      <c r="P101" s="65">
        <f>IF(SUM(E102:O102)=0,0,SUMPRODUCT(E101:O101,E102:O102)/SUM(E102:O102))</f>
        <v>0</v>
      </c>
      <c r="Q101" s="58"/>
      <c r="R101" s="58"/>
    </row>
    <row r="102" spans="1:18" ht="12" hidden="1" customHeight="1">
      <c r="A102" s="597"/>
      <c r="B102" s="587"/>
      <c r="C102" s="670"/>
      <c r="D102" s="71" t="s">
        <v>5</v>
      </c>
      <c r="E102" s="72"/>
      <c r="F102" s="73"/>
      <c r="G102" s="74"/>
      <c r="H102" s="74"/>
      <c r="I102" s="74"/>
      <c r="J102" s="73"/>
      <c r="K102" s="73"/>
      <c r="L102" s="73"/>
      <c r="M102" s="73"/>
      <c r="N102" s="73"/>
      <c r="O102" s="75"/>
      <c r="P102" s="95">
        <f>IF(SUM(E101:O101)=0,0,SUMPRODUCT(E102:O102,E101:O101)/SUM(E101:O101))</f>
        <v>0</v>
      </c>
      <c r="Q102" s="58"/>
      <c r="R102" s="58"/>
    </row>
    <row r="103" spans="1:18" ht="12" hidden="1" customHeight="1">
      <c r="A103" s="610" t="s">
        <v>6</v>
      </c>
      <c r="B103" s="611"/>
      <c r="C103" s="611"/>
      <c r="D103" s="118" t="s">
        <v>3</v>
      </c>
      <c r="E103" s="81">
        <f>E93+E95+E97+E99+E101</f>
        <v>0</v>
      </c>
      <c r="F103" s="82">
        <f t="shared" ref="F103:O103" si="11">F93+F95+F97+F99+F101</f>
        <v>0</v>
      </c>
      <c r="G103" s="82">
        <f t="shared" si="11"/>
        <v>0</v>
      </c>
      <c r="H103" s="82">
        <f t="shared" si="11"/>
        <v>0</v>
      </c>
      <c r="I103" s="82">
        <f t="shared" si="11"/>
        <v>0</v>
      </c>
      <c r="J103" s="82">
        <f t="shared" si="11"/>
        <v>0</v>
      </c>
      <c r="K103" s="82">
        <f t="shared" si="11"/>
        <v>0</v>
      </c>
      <c r="L103" s="82">
        <f t="shared" si="11"/>
        <v>0</v>
      </c>
      <c r="M103" s="82">
        <f t="shared" si="11"/>
        <v>0</v>
      </c>
      <c r="N103" s="82">
        <f t="shared" si="11"/>
        <v>0</v>
      </c>
      <c r="O103" s="83">
        <f t="shared" si="11"/>
        <v>0</v>
      </c>
      <c r="P103" s="84">
        <f>IF(SUM(E104:O104)=0,0,SUMPRODUCT(E103:O103,E104:O104)/SUM(E104:O104))</f>
        <v>0</v>
      </c>
      <c r="Q103" s="58"/>
      <c r="R103" s="58"/>
    </row>
    <row r="104" spans="1:18" ht="12" hidden="1" customHeight="1">
      <c r="A104" s="608" t="s">
        <v>1</v>
      </c>
      <c r="B104" s="609"/>
      <c r="C104" s="609"/>
      <c r="D104" s="119" t="s">
        <v>5</v>
      </c>
      <c r="E104" s="77">
        <f t="shared" ref="E104:O104" si="12">IF(E103=0,0,(E93*E94+E95*E96+E97*E98+E99*E100+E101*E102)/E103)</f>
        <v>0</v>
      </c>
      <c r="F104" s="78">
        <f t="shared" si="12"/>
        <v>0</v>
      </c>
      <c r="G104" s="78">
        <f t="shared" si="12"/>
        <v>0</v>
      </c>
      <c r="H104" s="78">
        <f t="shared" si="12"/>
        <v>0</v>
      </c>
      <c r="I104" s="78">
        <f t="shared" si="12"/>
        <v>0</v>
      </c>
      <c r="J104" s="78">
        <f t="shared" si="12"/>
        <v>0</v>
      </c>
      <c r="K104" s="78">
        <f t="shared" si="12"/>
        <v>0</v>
      </c>
      <c r="L104" s="78">
        <f t="shared" si="12"/>
        <v>0</v>
      </c>
      <c r="M104" s="78">
        <f t="shared" si="12"/>
        <v>0</v>
      </c>
      <c r="N104" s="78">
        <f t="shared" si="12"/>
        <v>0</v>
      </c>
      <c r="O104" s="79">
        <f t="shared" si="12"/>
        <v>0</v>
      </c>
      <c r="P104" s="85">
        <f>IF(SUM(E103:O103)=0,0,SUMPRODUCT(E104:O104,E103:O103)/SUM(E103:O103))</f>
        <v>0</v>
      </c>
      <c r="Q104" s="58"/>
      <c r="R104" s="58"/>
    </row>
    <row r="105" spans="1:18" ht="12" customHeight="1">
      <c r="A105" s="624" t="s">
        <v>4</v>
      </c>
      <c r="B105" s="626" t="s">
        <v>2</v>
      </c>
      <c r="C105" s="622" t="s">
        <v>0</v>
      </c>
      <c r="D105" s="35" t="s">
        <v>12</v>
      </c>
      <c r="E105" s="621">
        <f>+E3</f>
        <v>2023</v>
      </c>
      <c r="F105" s="622"/>
      <c r="G105" s="622"/>
      <c r="H105" s="622"/>
      <c r="I105" s="622"/>
      <c r="J105" s="622"/>
      <c r="K105" s="622"/>
      <c r="L105" s="622"/>
      <c r="M105" s="622"/>
      <c r="N105" s="622"/>
      <c r="O105" s="623"/>
      <c r="P105" s="617" t="s">
        <v>7</v>
      </c>
      <c r="Q105" s="58"/>
      <c r="R105" s="58"/>
    </row>
    <row r="106" spans="1:18" ht="12" customHeight="1">
      <c r="A106" s="658"/>
      <c r="B106" s="659"/>
      <c r="C106" s="660"/>
      <c r="D106" s="111" t="s">
        <v>13</v>
      </c>
      <c r="E106" s="112">
        <f>+N4+1</f>
        <v>45027</v>
      </c>
      <c r="F106" s="113">
        <f t="shared" ref="F106:N106" si="13">+E106+1</f>
        <v>45028</v>
      </c>
      <c r="G106" s="113">
        <f t="shared" si="13"/>
        <v>45029</v>
      </c>
      <c r="H106" s="113">
        <f t="shared" si="13"/>
        <v>45030</v>
      </c>
      <c r="I106" s="113">
        <f t="shared" si="13"/>
        <v>45031</v>
      </c>
      <c r="J106" s="113">
        <f t="shared" si="13"/>
        <v>45032</v>
      </c>
      <c r="K106" s="113">
        <f t="shared" si="13"/>
        <v>45033</v>
      </c>
      <c r="L106" s="113">
        <f t="shared" si="13"/>
        <v>45034</v>
      </c>
      <c r="M106" s="113">
        <f t="shared" si="13"/>
        <v>45035</v>
      </c>
      <c r="N106" s="113">
        <f t="shared" si="13"/>
        <v>45036</v>
      </c>
      <c r="O106" s="114"/>
      <c r="P106" s="618"/>
      <c r="Q106" s="58"/>
      <c r="R106" s="58"/>
    </row>
    <row r="107" spans="1:18" ht="12" hidden="1" customHeight="1">
      <c r="A107" s="596" t="s">
        <v>95</v>
      </c>
      <c r="B107" s="668">
        <f>+B5</f>
        <v>1</v>
      </c>
      <c r="C107" s="669" t="str">
        <f>+C5</f>
        <v>K0152 (EX2600)</v>
      </c>
      <c r="D107" s="115" t="s">
        <v>3</v>
      </c>
      <c r="E107" s="302"/>
      <c r="F107" s="116"/>
      <c r="G107" s="43"/>
      <c r="H107" s="43"/>
      <c r="I107" s="306"/>
      <c r="J107" s="306"/>
      <c r="K107" s="306"/>
      <c r="L107" s="335"/>
      <c r="M107" s="324"/>
      <c r="N107" s="306"/>
      <c r="O107" s="44"/>
      <c r="P107" s="45">
        <f>IF(SUM(E108:O108)=0,0,SUMPRODUCT(E107:O107,E108:O108)/SUM(E108:O108))</f>
        <v>0</v>
      </c>
      <c r="Q107" s="58"/>
      <c r="R107" s="58"/>
    </row>
    <row r="108" spans="1:18" ht="12" hidden="1" customHeight="1">
      <c r="A108" s="597"/>
      <c r="B108" s="587"/>
      <c r="C108" s="664"/>
      <c r="D108" s="71" t="s">
        <v>5</v>
      </c>
      <c r="E108" s="49"/>
      <c r="F108" s="49"/>
      <c r="G108" s="49"/>
      <c r="H108" s="48"/>
      <c r="I108" s="308"/>
      <c r="J108" s="308"/>
      <c r="K108" s="308"/>
      <c r="L108" s="309"/>
      <c r="M108" s="309"/>
      <c r="N108" s="309"/>
      <c r="O108" s="75"/>
      <c r="P108" s="95">
        <f>IF(SUM(E107:O107)=0,0,SUMPRODUCT(E108:O108,E107:O107)/SUM(E107:O107))</f>
        <v>0</v>
      </c>
      <c r="Q108" s="58"/>
      <c r="R108" s="58"/>
    </row>
    <row r="109" spans="1:18" ht="12" hidden="1" customHeight="1">
      <c r="A109" s="597"/>
      <c r="B109" s="586">
        <f>+B7</f>
        <v>2</v>
      </c>
      <c r="C109" s="600" t="str">
        <f>+C7</f>
        <v>K0153 (EX2500)</v>
      </c>
      <c r="D109" s="69" t="s">
        <v>3</v>
      </c>
      <c r="E109" s="300"/>
      <c r="F109" s="63"/>
      <c r="G109" s="62"/>
      <c r="H109" s="62"/>
      <c r="I109" s="311"/>
      <c r="J109" s="311"/>
      <c r="K109" s="311"/>
      <c r="L109" s="332"/>
      <c r="M109" s="312"/>
      <c r="N109" s="311"/>
      <c r="O109" s="64"/>
      <c r="P109" s="65">
        <f>IF(SUM(E110:O110)=0,0,SUMPRODUCT(E109:O109,E110:O110)/SUM(E110:O110))</f>
        <v>0</v>
      </c>
      <c r="Q109" s="58"/>
      <c r="R109" s="58"/>
    </row>
    <row r="110" spans="1:18" ht="12" hidden="1" customHeight="1">
      <c r="A110" s="597"/>
      <c r="B110" s="586"/>
      <c r="C110" s="600"/>
      <c r="D110" s="70" t="s">
        <v>5</v>
      </c>
      <c r="E110" s="48"/>
      <c r="F110" s="48"/>
      <c r="G110" s="49"/>
      <c r="H110" s="48"/>
      <c r="I110" s="308"/>
      <c r="J110" s="308"/>
      <c r="K110" s="308"/>
      <c r="L110" s="308"/>
      <c r="M110" s="308"/>
      <c r="N110" s="309"/>
      <c r="O110" s="50"/>
      <c r="P110" s="51">
        <f>IF(SUM(E109:O109)=0,0,SUMPRODUCT(E110:O110,E109:O109)/SUM(E109:O109))</f>
        <v>0</v>
      </c>
      <c r="Q110" s="58"/>
      <c r="R110" s="58"/>
    </row>
    <row r="111" spans="1:18" ht="12" hidden="1" customHeight="1">
      <c r="A111" s="597"/>
      <c r="B111" s="586">
        <f>+B9</f>
        <v>3</v>
      </c>
      <c r="C111" s="600" t="str">
        <f>+C9</f>
        <v>K0214 (PC2000)</v>
      </c>
      <c r="D111" s="69" t="s">
        <v>3</v>
      </c>
      <c r="E111" s="300"/>
      <c r="F111" s="63"/>
      <c r="G111" s="62"/>
      <c r="H111" s="62"/>
      <c r="I111" s="311"/>
      <c r="J111" s="311"/>
      <c r="K111" s="311"/>
      <c r="L111" s="332"/>
      <c r="M111" s="312"/>
      <c r="N111" s="311"/>
      <c r="O111" s="64"/>
      <c r="P111" s="65">
        <f>IF(SUM(E112:O112)=0,0,SUMPRODUCT(E111:O111,E112:O112)/SUM(E112:O112))</f>
        <v>0</v>
      </c>
      <c r="Q111" s="58"/>
      <c r="R111" s="58"/>
    </row>
    <row r="112" spans="1:18" ht="12" hidden="1" customHeight="1">
      <c r="A112" s="597"/>
      <c r="B112" s="586"/>
      <c r="C112" s="600"/>
      <c r="D112" s="70" t="s">
        <v>5</v>
      </c>
      <c r="E112" s="48"/>
      <c r="F112" s="48"/>
      <c r="G112" s="49"/>
      <c r="H112" s="48"/>
      <c r="I112" s="308"/>
      <c r="J112" s="308"/>
      <c r="K112" s="308"/>
      <c r="L112" s="308"/>
      <c r="M112" s="308"/>
      <c r="N112" s="309"/>
      <c r="O112" s="50"/>
      <c r="P112" s="51">
        <f>IF(SUM(E111:O111)=0,0,SUMPRODUCT(E112:O112,E111:O111)/SUM(E111:O111))</f>
        <v>0</v>
      </c>
      <c r="Q112" s="58"/>
      <c r="R112" s="58"/>
    </row>
    <row r="113" spans="1:18" ht="12" hidden="1" customHeight="1">
      <c r="A113" s="597"/>
      <c r="B113" s="586">
        <f>+B11</f>
        <v>4</v>
      </c>
      <c r="C113" s="600">
        <f>+C11</f>
        <v>0</v>
      </c>
      <c r="D113" s="69" t="s">
        <v>3</v>
      </c>
      <c r="E113" s="61"/>
      <c r="F113" s="62"/>
      <c r="G113" s="63"/>
      <c r="H113" s="63"/>
      <c r="I113" s="63"/>
      <c r="J113" s="62"/>
      <c r="K113" s="62"/>
      <c r="L113" s="62"/>
      <c r="M113" s="62"/>
      <c r="N113" s="62"/>
      <c r="O113" s="64"/>
      <c r="P113" s="65">
        <f>IF(SUM(E114:O114)=0,0,SUMPRODUCT(E113:O113,E114:O114)/SUM(E114:O114))</f>
        <v>0</v>
      </c>
      <c r="Q113" s="58"/>
      <c r="R113" s="58"/>
    </row>
    <row r="114" spans="1:18" ht="12" hidden="1" customHeight="1">
      <c r="A114" s="597"/>
      <c r="B114" s="586"/>
      <c r="C114" s="600"/>
      <c r="D114" s="70" t="s">
        <v>5</v>
      </c>
      <c r="E114" s="73"/>
      <c r="F114" s="73"/>
      <c r="G114" s="49"/>
      <c r="H114" s="49"/>
      <c r="I114" s="49"/>
      <c r="J114" s="48"/>
      <c r="K114" s="48"/>
      <c r="L114" s="48"/>
      <c r="M114" s="48"/>
      <c r="N114" s="48"/>
      <c r="O114" s="50"/>
      <c r="P114" s="51">
        <f>IF(SUM(E113:O113)=0,0,SUMPRODUCT(E114:O114,E113:O113)/SUM(E113:O113))</f>
        <v>0</v>
      </c>
      <c r="Q114" s="58"/>
      <c r="R114" s="58"/>
    </row>
    <row r="115" spans="1:18" ht="12" hidden="1" customHeight="1">
      <c r="A115" s="597"/>
      <c r="B115" s="586">
        <f>+B13</f>
        <v>5</v>
      </c>
      <c r="C115" s="600">
        <f>+C13</f>
        <v>0</v>
      </c>
      <c r="D115" s="69" t="s">
        <v>3</v>
      </c>
      <c r="E115" s="61"/>
      <c r="F115" s="62"/>
      <c r="G115" s="63"/>
      <c r="H115" s="63"/>
      <c r="I115" s="63"/>
      <c r="J115" s="62"/>
      <c r="K115" s="62"/>
      <c r="L115" s="62"/>
      <c r="M115" s="62"/>
      <c r="N115" s="62"/>
      <c r="O115" s="64"/>
      <c r="P115" s="65">
        <f>IF(SUM(E116:O116)=0,0,SUMPRODUCT(E115:O115,E116:O116)/SUM(E116:O116))</f>
        <v>0</v>
      </c>
      <c r="Q115" s="58"/>
      <c r="R115" s="58"/>
    </row>
    <row r="116" spans="1:18" ht="12" hidden="1" customHeight="1">
      <c r="A116" s="597"/>
      <c r="B116" s="586"/>
      <c r="C116" s="600"/>
      <c r="D116" s="70" t="s">
        <v>5</v>
      </c>
      <c r="E116" s="48"/>
      <c r="F116" s="48"/>
      <c r="G116" s="48"/>
      <c r="H116" s="49"/>
      <c r="I116" s="49"/>
      <c r="J116" s="48"/>
      <c r="K116" s="48"/>
      <c r="L116" s="48"/>
      <c r="M116" s="48"/>
      <c r="N116" s="48"/>
      <c r="O116" s="50"/>
      <c r="P116" s="51">
        <f>IF(SUM(E115:O115)=0,0,SUMPRODUCT(E116:O116,E115:O115)/SUM(E115:O115))</f>
        <v>0</v>
      </c>
      <c r="Q116" s="58"/>
      <c r="R116" s="58"/>
    </row>
    <row r="117" spans="1:18" ht="12" hidden="1" customHeight="1">
      <c r="A117" s="564" t="s">
        <v>6</v>
      </c>
      <c r="B117" s="565"/>
      <c r="C117" s="566"/>
      <c r="D117" s="118" t="s">
        <v>3</v>
      </c>
      <c r="E117" s="81">
        <f>E107+E109+E111+E113+E115</f>
        <v>0</v>
      </c>
      <c r="F117" s="82">
        <f t="shared" ref="F117:O117" si="14">F107+F109+F111+F113+F115</f>
        <v>0</v>
      </c>
      <c r="G117" s="82">
        <f t="shared" si="14"/>
        <v>0</v>
      </c>
      <c r="H117" s="82">
        <f t="shared" si="14"/>
        <v>0</v>
      </c>
      <c r="I117" s="82">
        <f t="shared" si="14"/>
        <v>0</v>
      </c>
      <c r="J117" s="82">
        <f t="shared" si="14"/>
        <v>0</v>
      </c>
      <c r="K117" s="82">
        <f t="shared" si="14"/>
        <v>0</v>
      </c>
      <c r="L117" s="82">
        <f t="shared" si="14"/>
        <v>0</v>
      </c>
      <c r="M117" s="82">
        <f t="shared" si="14"/>
        <v>0</v>
      </c>
      <c r="N117" s="82">
        <f t="shared" si="14"/>
        <v>0</v>
      </c>
      <c r="O117" s="83">
        <f t="shared" si="14"/>
        <v>0</v>
      </c>
      <c r="P117" s="84">
        <f>IF(SUM(E118:O118)=0,0,SUMPRODUCT(E117:O117,E118:O118)/SUM(E118:O118))</f>
        <v>0</v>
      </c>
      <c r="Q117" s="58"/>
      <c r="R117" s="58"/>
    </row>
    <row r="118" spans="1:18" ht="12" hidden="1" customHeight="1">
      <c r="A118" s="567" t="s">
        <v>1</v>
      </c>
      <c r="B118" s="568"/>
      <c r="C118" s="569"/>
      <c r="D118" s="119" t="s">
        <v>5</v>
      </c>
      <c r="E118" s="77">
        <f>IF(E117=0,0,(E107*E108+E109*E110+E111*E112+E113*E114+E115*E116)/E117)</f>
        <v>0</v>
      </c>
      <c r="F118" s="78">
        <f t="shared" ref="F118:O118" si="15">IF(F117=0,0,(F107*F108+F109*F110+F111*F112+F113*F114+F115*F116)/F117)</f>
        <v>0</v>
      </c>
      <c r="G118" s="78">
        <f t="shared" si="15"/>
        <v>0</v>
      </c>
      <c r="H118" s="78">
        <f t="shared" si="15"/>
        <v>0</v>
      </c>
      <c r="I118" s="78">
        <f t="shared" si="15"/>
        <v>0</v>
      </c>
      <c r="J118" s="78">
        <f t="shared" si="15"/>
        <v>0</v>
      </c>
      <c r="K118" s="78">
        <f t="shared" si="15"/>
        <v>0</v>
      </c>
      <c r="L118" s="78">
        <f t="shared" si="15"/>
        <v>0</v>
      </c>
      <c r="M118" s="78">
        <f t="shared" si="15"/>
        <v>0</v>
      </c>
      <c r="N118" s="78">
        <f t="shared" si="15"/>
        <v>0</v>
      </c>
      <c r="O118" s="79">
        <f t="shared" si="15"/>
        <v>0</v>
      </c>
      <c r="P118" s="85">
        <f>IF(SUM(E117:O117)=0,0,SUMPRODUCT(E118:O118,E117:O117)/SUM(E117:O117))</f>
        <v>0</v>
      </c>
      <c r="Q118" s="58"/>
      <c r="R118" s="58"/>
    </row>
    <row r="119" spans="1:18" ht="12" hidden="1" customHeight="1">
      <c r="A119" s="596" t="s">
        <v>96</v>
      </c>
      <c r="B119" s="668">
        <f>+B17</f>
        <v>1</v>
      </c>
      <c r="C119" s="669" t="str">
        <f>+C17</f>
        <v>K0154 (EX2600)</v>
      </c>
      <c r="D119" s="115" t="s">
        <v>3</v>
      </c>
      <c r="E119" s="302"/>
      <c r="F119" s="116"/>
      <c r="G119" s="43"/>
      <c r="H119" s="43"/>
      <c r="I119" s="306"/>
      <c r="J119" s="306"/>
      <c r="K119" s="306"/>
      <c r="L119" s="335"/>
      <c r="M119" s="324"/>
      <c r="N119" s="306"/>
      <c r="O119" s="44"/>
      <c r="P119" s="45">
        <f>IF(SUM(E120:O120)=0,0,SUMPRODUCT(E119:O119,E120:O120)/SUM(E120:O120))</f>
        <v>0</v>
      </c>
      <c r="Q119" s="58"/>
      <c r="R119" s="58"/>
    </row>
    <row r="120" spans="1:18" ht="12" hidden="1" customHeight="1">
      <c r="A120" s="597"/>
      <c r="B120" s="587"/>
      <c r="C120" s="664"/>
      <c r="D120" s="71" t="s">
        <v>5</v>
      </c>
      <c r="E120" s="49"/>
      <c r="F120" s="49"/>
      <c r="G120" s="49"/>
      <c r="H120" s="48"/>
      <c r="I120" s="308"/>
      <c r="J120" s="308"/>
      <c r="K120" s="308"/>
      <c r="L120" s="309"/>
      <c r="M120" s="309"/>
      <c r="N120" s="309"/>
      <c r="O120" s="75"/>
      <c r="P120" s="95">
        <f>IF(SUM(E119:O119)=0,0,SUMPRODUCT(E120:O120,E119:O119)/SUM(E119:O119))</f>
        <v>0</v>
      </c>
      <c r="Q120" s="58"/>
      <c r="R120" s="58"/>
    </row>
    <row r="121" spans="1:18" ht="12" hidden="1" customHeight="1">
      <c r="A121" s="597"/>
      <c r="B121" s="586">
        <f>+B19</f>
        <v>2</v>
      </c>
      <c r="C121" s="600" t="str">
        <f>+C19</f>
        <v>K0164 (EX2600)</v>
      </c>
      <c r="D121" s="69" t="s">
        <v>3</v>
      </c>
      <c r="E121" s="300"/>
      <c r="F121" s="63"/>
      <c r="G121" s="62"/>
      <c r="H121" s="62"/>
      <c r="I121" s="311"/>
      <c r="J121" s="311"/>
      <c r="K121" s="311"/>
      <c r="L121" s="332"/>
      <c r="M121" s="312"/>
      <c r="N121" s="311"/>
      <c r="O121" s="64"/>
      <c r="P121" s="65">
        <f>IF(SUM(E122:O122)=0,0,SUMPRODUCT(E121:O121,E122:O122)/SUM(E122:O122))</f>
        <v>0</v>
      </c>
      <c r="Q121" s="58"/>
      <c r="R121" s="58"/>
    </row>
    <row r="122" spans="1:18" ht="12" hidden="1" customHeight="1">
      <c r="A122" s="597"/>
      <c r="B122" s="586"/>
      <c r="C122" s="600"/>
      <c r="D122" s="70" t="s">
        <v>5</v>
      </c>
      <c r="E122" s="48"/>
      <c r="F122" s="48"/>
      <c r="G122" s="49"/>
      <c r="H122" s="48"/>
      <c r="I122" s="308"/>
      <c r="J122" s="308"/>
      <c r="K122" s="308"/>
      <c r="L122" s="308"/>
      <c r="M122" s="308"/>
      <c r="N122" s="309"/>
      <c r="O122" s="50"/>
      <c r="P122" s="51">
        <f>IF(SUM(E121:O121)=0,0,SUMPRODUCT(E122:O122,E121:O121)/SUM(E121:O121))</f>
        <v>0</v>
      </c>
      <c r="Q122" s="58"/>
      <c r="R122" s="58"/>
    </row>
    <row r="123" spans="1:18" ht="12" hidden="1" customHeight="1">
      <c r="A123" s="597"/>
      <c r="B123" s="586">
        <f>+B21</f>
        <v>3</v>
      </c>
      <c r="C123" s="600" t="str">
        <f>+C21</f>
        <v>K0208 (PC2000)</v>
      </c>
      <c r="D123" s="69" t="s">
        <v>3</v>
      </c>
      <c r="E123" s="300"/>
      <c r="F123" s="63"/>
      <c r="G123" s="62"/>
      <c r="H123" s="62"/>
      <c r="I123" s="311"/>
      <c r="J123" s="311"/>
      <c r="K123" s="311"/>
      <c r="L123" s="332"/>
      <c r="M123" s="312"/>
      <c r="N123" s="311"/>
      <c r="O123" s="64"/>
      <c r="P123" s="65">
        <f>IF(SUM(E124:O124)=0,0,SUMPRODUCT(E123:O123,E124:O124)/SUM(E124:O124))</f>
        <v>0</v>
      </c>
      <c r="Q123" s="58"/>
      <c r="R123" s="58"/>
    </row>
    <row r="124" spans="1:18" ht="12" hidden="1" customHeight="1">
      <c r="A124" s="597"/>
      <c r="B124" s="586"/>
      <c r="C124" s="600"/>
      <c r="D124" s="70" t="s">
        <v>5</v>
      </c>
      <c r="E124" s="48"/>
      <c r="F124" s="48"/>
      <c r="G124" s="49"/>
      <c r="H124" s="48"/>
      <c r="I124" s="308"/>
      <c r="J124" s="308"/>
      <c r="K124" s="308"/>
      <c r="L124" s="308"/>
      <c r="M124" s="308"/>
      <c r="N124" s="309"/>
      <c r="O124" s="50"/>
      <c r="P124" s="51">
        <f>IF(SUM(E123:O123)=0,0,SUMPRODUCT(E124:O124,E123:O123)/SUM(E123:O123))</f>
        <v>0</v>
      </c>
      <c r="Q124" s="58"/>
      <c r="R124" s="58"/>
    </row>
    <row r="125" spans="1:18" ht="12" hidden="1" customHeight="1">
      <c r="A125" s="597"/>
      <c r="B125" s="586">
        <f>+B23</f>
        <v>4</v>
      </c>
      <c r="C125" s="600" t="str">
        <f>+C23</f>
        <v>K0217 (EX2600)</v>
      </c>
      <c r="D125" s="69" t="s">
        <v>3</v>
      </c>
      <c r="E125" s="300"/>
      <c r="F125" s="63"/>
      <c r="G125" s="62"/>
      <c r="H125" s="62"/>
      <c r="I125" s="311"/>
      <c r="J125" s="311"/>
      <c r="K125" s="311"/>
      <c r="L125" s="332"/>
      <c r="M125" s="312"/>
      <c r="N125" s="311"/>
      <c r="O125" s="64"/>
      <c r="P125" s="65">
        <f>IF(SUM(E126:O126)=0,0,SUMPRODUCT(E125:O125,E126:O126)/SUM(E126:O126))</f>
        <v>0</v>
      </c>
      <c r="Q125" s="58"/>
      <c r="R125" s="58"/>
    </row>
    <row r="126" spans="1:18" ht="12" hidden="1" customHeight="1">
      <c r="A126" s="597"/>
      <c r="B126" s="586"/>
      <c r="C126" s="600"/>
      <c r="D126" s="70" t="s">
        <v>5</v>
      </c>
      <c r="E126" s="48"/>
      <c r="F126" s="48"/>
      <c r="G126" s="49"/>
      <c r="H126" s="48"/>
      <c r="I126" s="308"/>
      <c r="J126" s="308"/>
      <c r="K126" s="308"/>
      <c r="L126" s="308"/>
      <c r="M126" s="308"/>
      <c r="N126" s="309"/>
      <c r="O126" s="50"/>
      <c r="P126" s="51">
        <f>IF(SUM(E125:O125)=0,0,SUMPRODUCT(E126:O126,E125:O125)/SUM(E125:O125))</f>
        <v>0</v>
      </c>
      <c r="Q126" s="58"/>
      <c r="R126" s="58"/>
    </row>
    <row r="127" spans="1:18" ht="12" hidden="1" customHeight="1">
      <c r="A127" s="597"/>
      <c r="B127" s="586">
        <f>+B25</f>
        <v>5</v>
      </c>
      <c r="C127" s="600">
        <f>+C25</f>
        <v>0</v>
      </c>
      <c r="D127" s="69" t="s">
        <v>3</v>
      </c>
      <c r="E127" s="61"/>
      <c r="F127" s="62"/>
      <c r="G127" s="63"/>
      <c r="H127" s="63"/>
      <c r="I127" s="63"/>
      <c r="J127" s="62"/>
      <c r="K127" s="62"/>
      <c r="L127" s="62"/>
      <c r="M127" s="62"/>
      <c r="N127" s="62"/>
      <c r="O127" s="64"/>
      <c r="P127" s="65">
        <f>IF(SUM(E128:O128)=0,0,SUMPRODUCT(E127:O127,E128:O128)/SUM(E128:O128))</f>
        <v>0</v>
      </c>
      <c r="Q127" s="58"/>
      <c r="R127" s="58"/>
    </row>
    <row r="128" spans="1:18" ht="12" hidden="1" customHeight="1">
      <c r="A128" s="597"/>
      <c r="B128" s="586"/>
      <c r="C128" s="600"/>
      <c r="D128" s="70" t="s">
        <v>5</v>
      </c>
      <c r="E128" s="48"/>
      <c r="F128" s="48"/>
      <c r="G128" s="48"/>
      <c r="H128" s="49"/>
      <c r="I128" s="49"/>
      <c r="J128" s="48"/>
      <c r="K128" s="48"/>
      <c r="L128" s="48"/>
      <c r="M128" s="48"/>
      <c r="N128" s="48"/>
      <c r="O128" s="50"/>
      <c r="P128" s="51">
        <f>IF(SUM(E127:O127)=0,0,SUMPRODUCT(E128:O128,E127:O127)/SUM(E127:O127))</f>
        <v>0</v>
      </c>
      <c r="Q128" s="58"/>
      <c r="R128" s="58"/>
    </row>
    <row r="129" spans="1:18" ht="12" hidden="1" customHeight="1">
      <c r="A129" s="597"/>
      <c r="B129" s="586">
        <f>+B27</f>
        <v>6</v>
      </c>
      <c r="C129" s="600">
        <f>+C27</f>
        <v>0</v>
      </c>
      <c r="D129" s="69" t="s">
        <v>3</v>
      </c>
      <c r="E129" s="61"/>
      <c r="F129" s="62"/>
      <c r="G129" s="63"/>
      <c r="H129" s="63"/>
      <c r="I129" s="63"/>
      <c r="J129" s="62"/>
      <c r="K129" s="62"/>
      <c r="L129" s="62"/>
      <c r="M129" s="62"/>
      <c r="N129" s="62"/>
      <c r="O129" s="64"/>
      <c r="P129" s="65">
        <f>IF(SUM(E130:O130)=0,0,SUMPRODUCT(E129:O129,E130:O130)/SUM(E130:O130))</f>
        <v>0</v>
      </c>
      <c r="Q129" s="58"/>
      <c r="R129" s="58"/>
    </row>
    <row r="130" spans="1:18" ht="12" hidden="1" customHeight="1">
      <c r="A130" s="597"/>
      <c r="B130" s="586"/>
      <c r="C130" s="600"/>
      <c r="D130" s="70" t="s">
        <v>5</v>
      </c>
      <c r="E130" s="48"/>
      <c r="F130" s="48"/>
      <c r="G130" s="48"/>
      <c r="H130" s="49"/>
      <c r="I130" s="49"/>
      <c r="J130" s="48"/>
      <c r="K130" s="48"/>
      <c r="L130" s="48"/>
      <c r="M130" s="48"/>
      <c r="N130" s="48"/>
      <c r="O130" s="50"/>
      <c r="P130" s="51">
        <f>IF(SUM(E129:O129)=0,0,SUMPRODUCT(E130:O130,E129:O129)/SUM(E129:O129))</f>
        <v>0</v>
      </c>
      <c r="Q130" s="58"/>
      <c r="R130" s="58"/>
    </row>
    <row r="131" spans="1:18" ht="12" hidden="1" customHeight="1">
      <c r="A131" s="597"/>
      <c r="B131" s="588">
        <f>+B29</f>
        <v>7</v>
      </c>
      <c r="C131" s="664">
        <f>+C29</f>
        <v>0</v>
      </c>
      <c r="D131" s="117" t="s">
        <v>3</v>
      </c>
      <c r="E131" s="53"/>
      <c r="F131" s="54"/>
      <c r="G131" s="55"/>
      <c r="H131" s="55"/>
      <c r="I131" s="55"/>
      <c r="J131" s="54"/>
      <c r="K131" s="54"/>
      <c r="L131" s="54"/>
      <c r="M131" s="54"/>
      <c r="N131" s="54"/>
      <c r="O131" s="56"/>
      <c r="P131" s="57">
        <f>IF(SUM(E132:O132)=0,0,SUMPRODUCT(E131:O131,E132:O132)/SUM(E132:O132))</f>
        <v>0</v>
      </c>
      <c r="Q131" s="58"/>
      <c r="R131" s="58"/>
    </row>
    <row r="132" spans="1:18" ht="12" hidden="1" customHeight="1">
      <c r="A132" s="597"/>
      <c r="B132" s="586"/>
      <c r="C132" s="670"/>
      <c r="D132" s="70" t="s">
        <v>5</v>
      </c>
      <c r="E132" s="48"/>
      <c r="F132" s="48"/>
      <c r="G132" s="48"/>
      <c r="H132" s="49"/>
      <c r="I132" s="49"/>
      <c r="J132" s="49"/>
      <c r="K132" s="49"/>
      <c r="L132" s="48"/>
      <c r="M132" s="48"/>
      <c r="N132" s="48"/>
      <c r="O132" s="50"/>
      <c r="P132" s="51">
        <f>IF(SUM(E131:O131)=0,0,SUMPRODUCT(E132:O132,E131:O131)/SUM(E131:O131))</f>
        <v>0</v>
      </c>
      <c r="Q132" s="58"/>
      <c r="R132" s="58"/>
    </row>
    <row r="133" spans="1:18" ht="12" hidden="1" customHeight="1">
      <c r="A133" s="597"/>
      <c r="B133" s="588">
        <f>+B31</f>
        <v>8</v>
      </c>
      <c r="C133" s="664">
        <f>+C31</f>
        <v>0</v>
      </c>
      <c r="D133" s="117" t="s">
        <v>3</v>
      </c>
      <c r="E133" s="53"/>
      <c r="F133" s="54"/>
      <c r="G133" s="55"/>
      <c r="H133" s="55"/>
      <c r="I133" s="55"/>
      <c r="J133" s="54"/>
      <c r="K133" s="54"/>
      <c r="L133" s="54"/>
      <c r="M133" s="54"/>
      <c r="N133" s="54"/>
      <c r="O133" s="56"/>
      <c r="P133" s="57">
        <f>IF(SUM(E134:O134)=0,0,SUMPRODUCT(E133:O133,E134:O134)/SUM(E134:O134))</f>
        <v>0</v>
      </c>
      <c r="Q133" s="58"/>
      <c r="R133" s="58"/>
    </row>
    <row r="134" spans="1:18" ht="12" hidden="1" customHeight="1">
      <c r="A134" s="597"/>
      <c r="B134" s="586"/>
      <c r="C134" s="670"/>
      <c r="D134" s="70" t="s">
        <v>5</v>
      </c>
      <c r="E134" s="48"/>
      <c r="F134" s="48"/>
      <c r="G134" s="48"/>
      <c r="H134" s="49"/>
      <c r="I134" s="49"/>
      <c r="J134" s="48"/>
      <c r="K134" s="48"/>
      <c r="L134" s="48"/>
      <c r="M134" s="48"/>
      <c r="N134" s="48"/>
      <c r="O134" s="50"/>
      <c r="P134" s="51">
        <f>IF(SUM(E133:O133)=0,0,SUMPRODUCT(E134:O134,E133:O133)/SUM(E133:O133))</f>
        <v>0</v>
      </c>
      <c r="Q134" s="58"/>
      <c r="R134" s="58"/>
    </row>
    <row r="135" spans="1:18" ht="12" hidden="1" customHeight="1">
      <c r="A135" s="597"/>
      <c r="B135" s="588">
        <f>+B33</f>
        <v>9</v>
      </c>
      <c r="C135" s="664">
        <f>+C33</f>
        <v>0</v>
      </c>
      <c r="D135" s="117" t="s">
        <v>3</v>
      </c>
      <c r="E135" s="53"/>
      <c r="F135" s="54"/>
      <c r="G135" s="55"/>
      <c r="H135" s="55"/>
      <c r="I135" s="55"/>
      <c r="J135" s="54"/>
      <c r="K135" s="54"/>
      <c r="L135" s="54"/>
      <c r="M135" s="54"/>
      <c r="N135" s="54"/>
      <c r="O135" s="56"/>
      <c r="P135" s="57">
        <f>IF(SUM(E136:O136)=0,0,SUMPRODUCT(E135:O135,E136:O136)/SUM(E136:O136))</f>
        <v>0</v>
      </c>
      <c r="Q135" s="58"/>
      <c r="R135" s="58"/>
    </row>
    <row r="136" spans="1:18" ht="12" hidden="1" customHeight="1">
      <c r="A136" s="597"/>
      <c r="B136" s="586"/>
      <c r="C136" s="670"/>
      <c r="D136" s="70" t="s">
        <v>5</v>
      </c>
      <c r="E136" s="48"/>
      <c r="F136" s="48"/>
      <c r="G136" s="48"/>
      <c r="H136" s="49"/>
      <c r="I136" s="49"/>
      <c r="J136" s="48"/>
      <c r="K136" s="48"/>
      <c r="L136" s="48"/>
      <c r="M136" s="48"/>
      <c r="N136" s="48"/>
      <c r="O136" s="50"/>
      <c r="P136" s="51">
        <f>IF(SUM(E135:O135)=0,0,SUMPRODUCT(E136:O136,E135:O135)/SUM(E135:O135))</f>
        <v>0</v>
      </c>
      <c r="Q136" s="58"/>
      <c r="R136" s="58"/>
    </row>
    <row r="137" spans="1:18" ht="12" hidden="1" customHeight="1">
      <c r="A137" s="597"/>
      <c r="B137" s="588">
        <f>+B35</f>
        <v>10</v>
      </c>
      <c r="C137" s="664">
        <f>+C35</f>
        <v>0</v>
      </c>
      <c r="D137" s="117" t="s">
        <v>3</v>
      </c>
      <c r="E137" s="53"/>
      <c r="F137" s="54"/>
      <c r="G137" s="55"/>
      <c r="H137" s="55"/>
      <c r="I137" s="55"/>
      <c r="J137" s="54"/>
      <c r="K137" s="54"/>
      <c r="L137" s="54"/>
      <c r="M137" s="54"/>
      <c r="N137" s="54"/>
      <c r="O137" s="56"/>
      <c r="P137" s="57">
        <f>IF(SUM(E138:O138)=0,0,SUMPRODUCT(E137:O137,E138:O138)/SUM(E138:O138))</f>
        <v>0</v>
      </c>
      <c r="Q137" s="58"/>
      <c r="R137" s="58"/>
    </row>
    <row r="138" spans="1:18" ht="12" hidden="1" customHeight="1">
      <c r="A138" s="597"/>
      <c r="B138" s="586"/>
      <c r="C138" s="670"/>
      <c r="D138" s="70" t="s">
        <v>5</v>
      </c>
      <c r="E138" s="48"/>
      <c r="F138" s="48"/>
      <c r="G138" s="49"/>
      <c r="H138" s="49"/>
      <c r="I138" s="49"/>
      <c r="J138" s="48"/>
      <c r="K138" s="48"/>
      <c r="L138" s="48"/>
      <c r="M138" s="48"/>
      <c r="N138" s="48"/>
      <c r="O138" s="50"/>
      <c r="P138" s="51">
        <f>IF(SUM(E137:O137)=0,0,SUMPRODUCT(E138:O138,E137:O137)/SUM(E137:O137))</f>
        <v>0</v>
      </c>
      <c r="Q138" s="58"/>
      <c r="R138" s="58"/>
    </row>
    <row r="139" spans="1:18" ht="12" hidden="1" customHeight="1">
      <c r="A139" s="597"/>
      <c r="B139" s="588">
        <f>+B37</f>
        <v>11</v>
      </c>
      <c r="C139" s="664">
        <f>+C37</f>
        <v>0</v>
      </c>
      <c r="D139" s="117" t="s">
        <v>3</v>
      </c>
      <c r="E139" s="53"/>
      <c r="F139" s="54"/>
      <c r="G139" s="55"/>
      <c r="H139" s="55"/>
      <c r="I139" s="55"/>
      <c r="J139" s="54"/>
      <c r="K139" s="54"/>
      <c r="L139" s="54"/>
      <c r="M139" s="54"/>
      <c r="N139" s="54"/>
      <c r="O139" s="56"/>
      <c r="P139" s="57">
        <f>IF(SUM(E140:O140)=0,0,SUMPRODUCT(E139:O139,E140:O140)/SUM(E140:O140))</f>
        <v>0</v>
      </c>
      <c r="Q139" s="58"/>
      <c r="R139" s="58"/>
    </row>
    <row r="140" spans="1:18" ht="12" hidden="1" customHeight="1">
      <c r="A140" s="597"/>
      <c r="B140" s="586"/>
      <c r="C140" s="670"/>
      <c r="D140" s="70" t="s">
        <v>5</v>
      </c>
      <c r="E140" s="48"/>
      <c r="F140" s="48"/>
      <c r="G140" s="49"/>
      <c r="H140" s="49"/>
      <c r="I140" s="49"/>
      <c r="J140" s="48"/>
      <c r="K140" s="48"/>
      <c r="L140" s="48"/>
      <c r="M140" s="48"/>
      <c r="N140" s="48"/>
      <c r="O140" s="50"/>
      <c r="P140" s="51">
        <f>IF(SUM(E139:O139)=0,0,SUMPRODUCT(E140:O140,E139:O139)/SUM(E139:O139))</f>
        <v>0</v>
      </c>
      <c r="Q140" s="58"/>
      <c r="R140" s="58"/>
    </row>
    <row r="141" spans="1:18" ht="12" hidden="1" customHeight="1">
      <c r="A141" s="597"/>
      <c r="B141" s="588">
        <f>+B39</f>
        <v>12</v>
      </c>
      <c r="C141" s="664">
        <f>+C39</f>
        <v>0</v>
      </c>
      <c r="D141" s="117" t="s">
        <v>3</v>
      </c>
      <c r="E141" s="53"/>
      <c r="F141" s="54"/>
      <c r="G141" s="55"/>
      <c r="H141" s="55"/>
      <c r="I141" s="55"/>
      <c r="J141" s="54"/>
      <c r="K141" s="54"/>
      <c r="L141" s="54"/>
      <c r="M141" s="54"/>
      <c r="N141" s="54"/>
      <c r="O141" s="56"/>
      <c r="P141" s="57">
        <f>IF(SUM(E142:O142)=0,0,SUMPRODUCT(E141:O141,E142:O142)/SUM(E142:O142))</f>
        <v>0</v>
      </c>
      <c r="Q141" s="58"/>
      <c r="R141" s="58"/>
    </row>
    <row r="142" spans="1:18" ht="12" hidden="1" customHeight="1">
      <c r="A142" s="597"/>
      <c r="B142" s="586"/>
      <c r="C142" s="670"/>
      <c r="D142" s="70" t="s">
        <v>5</v>
      </c>
      <c r="E142" s="48"/>
      <c r="F142" s="48"/>
      <c r="G142" s="48"/>
      <c r="H142" s="49"/>
      <c r="I142" s="49"/>
      <c r="J142" s="48"/>
      <c r="K142" s="48"/>
      <c r="L142" s="48"/>
      <c r="M142" s="48"/>
      <c r="N142" s="48"/>
      <c r="O142" s="50"/>
      <c r="P142" s="51">
        <f>IF(SUM(E141:O141)=0,0,SUMPRODUCT(E142:O142,E141:O141)/SUM(E141:O141))</f>
        <v>0</v>
      </c>
      <c r="Q142" s="58"/>
      <c r="R142" s="58"/>
    </row>
    <row r="143" spans="1:18" ht="12" hidden="1" customHeight="1">
      <c r="A143" s="597"/>
      <c r="B143" s="588">
        <f>+B41</f>
        <v>13</v>
      </c>
      <c r="C143" s="664">
        <f>+C41</f>
        <v>0</v>
      </c>
      <c r="D143" s="117" t="s">
        <v>3</v>
      </c>
      <c r="E143" s="53"/>
      <c r="F143" s="54"/>
      <c r="G143" s="55"/>
      <c r="H143" s="55"/>
      <c r="I143" s="55"/>
      <c r="J143" s="54"/>
      <c r="K143" s="54"/>
      <c r="L143" s="54"/>
      <c r="M143" s="54"/>
      <c r="N143" s="54"/>
      <c r="O143" s="56"/>
      <c r="P143" s="57">
        <f>IF(SUM(E144:O144)=0,0,SUMPRODUCT(E143:O143,E144:O144)/SUM(E144:O144))</f>
        <v>0</v>
      </c>
      <c r="Q143" s="58"/>
      <c r="R143" s="58"/>
    </row>
    <row r="144" spans="1:18" ht="12" hidden="1" customHeight="1">
      <c r="A144" s="597"/>
      <c r="B144" s="586"/>
      <c r="C144" s="670"/>
      <c r="D144" s="70" t="s">
        <v>5</v>
      </c>
      <c r="E144" s="48"/>
      <c r="F144" s="48"/>
      <c r="G144" s="48"/>
      <c r="H144" s="49"/>
      <c r="I144" s="49"/>
      <c r="J144" s="48"/>
      <c r="K144" s="48"/>
      <c r="L144" s="48"/>
      <c r="M144" s="48"/>
      <c r="N144" s="48"/>
      <c r="O144" s="50"/>
      <c r="P144" s="51">
        <f>IF(SUM(E143:O143)=0,0,SUMPRODUCT(E144:O144,E143:O143)/SUM(E143:O143))</f>
        <v>0</v>
      </c>
      <c r="Q144" s="58"/>
      <c r="R144" s="58"/>
    </row>
    <row r="145" spans="1:18" ht="12" hidden="1" customHeight="1">
      <c r="A145" s="597"/>
      <c r="B145" s="588">
        <f>+B43</f>
        <v>14</v>
      </c>
      <c r="C145" s="664">
        <f>+C43</f>
        <v>0</v>
      </c>
      <c r="D145" s="69" t="s">
        <v>3</v>
      </c>
      <c r="E145" s="61"/>
      <c r="F145" s="62"/>
      <c r="G145" s="63"/>
      <c r="H145" s="63"/>
      <c r="I145" s="63"/>
      <c r="J145" s="62"/>
      <c r="K145" s="62"/>
      <c r="L145" s="62"/>
      <c r="M145" s="62"/>
      <c r="N145" s="62"/>
      <c r="O145" s="64"/>
      <c r="P145" s="65">
        <f>IF(SUM(E146:O146)=0,0,SUMPRODUCT(E145:O145,E146:O146)/SUM(E146:O146))</f>
        <v>0</v>
      </c>
      <c r="Q145" s="58"/>
      <c r="R145" s="58"/>
    </row>
    <row r="146" spans="1:18" ht="12" hidden="1" customHeight="1">
      <c r="A146" s="667"/>
      <c r="B146" s="586"/>
      <c r="C146" s="670"/>
      <c r="D146" s="70" t="s">
        <v>5</v>
      </c>
      <c r="E146" s="48"/>
      <c r="F146" s="48"/>
      <c r="G146" s="49"/>
      <c r="H146" s="49"/>
      <c r="I146" s="49"/>
      <c r="J146" s="48"/>
      <c r="K146" s="48"/>
      <c r="L146" s="48"/>
      <c r="M146" s="48"/>
      <c r="N146" s="48"/>
      <c r="O146" s="50"/>
      <c r="P146" s="51">
        <f>IF(SUM(E145:O145)=0,0,SUMPRODUCT(E146:O146,E145:O145)/SUM(E145:O145))</f>
        <v>0</v>
      </c>
      <c r="Q146" s="58"/>
      <c r="R146" s="58"/>
    </row>
    <row r="147" spans="1:18" ht="12" hidden="1" customHeight="1">
      <c r="A147" s="564" t="s">
        <v>6</v>
      </c>
      <c r="B147" s="565"/>
      <c r="C147" s="566"/>
      <c r="D147" s="118" t="s">
        <v>3</v>
      </c>
      <c r="E147" s="81">
        <f>E119+E121+E123+E125+E127+E129+E131+E133+E135+E137+E139+E141+E143+E145</f>
        <v>0</v>
      </c>
      <c r="F147" s="82">
        <f t="shared" ref="F147:O147" si="16">F119+F121+F123+F125+F127+F129+F131+F133+F135+F137+F139+F141+F143+F145</f>
        <v>0</v>
      </c>
      <c r="G147" s="82">
        <f t="shared" si="16"/>
        <v>0</v>
      </c>
      <c r="H147" s="82">
        <f t="shared" si="16"/>
        <v>0</v>
      </c>
      <c r="I147" s="82">
        <f t="shared" si="16"/>
        <v>0</v>
      </c>
      <c r="J147" s="82">
        <f t="shared" si="16"/>
        <v>0</v>
      </c>
      <c r="K147" s="82">
        <f t="shared" si="16"/>
        <v>0</v>
      </c>
      <c r="L147" s="82">
        <f t="shared" si="16"/>
        <v>0</v>
      </c>
      <c r="M147" s="82">
        <f t="shared" si="16"/>
        <v>0</v>
      </c>
      <c r="N147" s="82">
        <f t="shared" si="16"/>
        <v>0</v>
      </c>
      <c r="O147" s="83">
        <f t="shared" si="16"/>
        <v>0</v>
      </c>
      <c r="P147" s="84">
        <f>IF(SUM(E148:O148)=0,0,SUMPRODUCT(E147:O147,E148:O148)/SUM(E148:O148))</f>
        <v>0</v>
      </c>
      <c r="Q147" s="58"/>
      <c r="R147" s="58"/>
    </row>
    <row r="148" spans="1:18" ht="12" hidden="1" customHeight="1">
      <c r="A148" s="567" t="s">
        <v>1</v>
      </c>
      <c r="B148" s="568"/>
      <c r="C148" s="569"/>
      <c r="D148" s="119" t="s">
        <v>5</v>
      </c>
      <c r="E148" s="77">
        <f t="shared" ref="E148:O148" si="17">IF(E147=0,0,(E119*E120+E121*E122+E123*E124+E125*E126+E127*E128+E129*E130+E131*E132+E133*E134+E135*E136+E137*E138+E139*E140+E141*E142+E143*E144+E145*E146)/E147)</f>
        <v>0</v>
      </c>
      <c r="F148" s="78">
        <f t="shared" si="17"/>
        <v>0</v>
      </c>
      <c r="G148" s="78">
        <f t="shared" si="17"/>
        <v>0</v>
      </c>
      <c r="H148" s="78">
        <f t="shared" si="17"/>
        <v>0</v>
      </c>
      <c r="I148" s="78">
        <f t="shared" si="17"/>
        <v>0</v>
      </c>
      <c r="J148" s="78">
        <f t="shared" si="17"/>
        <v>0</v>
      </c>
      <c r="K148" s="78">
        <f t="shared" si="17"/>
        <v>0</v>
      </c>
      <c r="L148" s="78">
        <f t="shared" si="17"/>
        <v>0</v>
      </c>
      <c r="M148" s="78">
        <f t="shared" si="17"/>
        <v>0</v>
      </c>
      <c r="N148" s="78">
        <f t="shared" si="17"/>
        <v>0</v>
      </c>
      <c r="O148" s="79">
        <f t="shared" si="17"/>
        <v>0</v>
      </c>
      <c r="P148" s="85">
        <f>IF(SUM(E147:O147)=0,0,SUMPRODUCT(E148:O148,E147:O147)/SUM(E147:O147))</f>
        <v>0</v>
      </c>
      <c r="Q148" s="58"/>
      <c r="R148" s="58"/>
    </row>
    <row r="149" spans="1:18" ht="12" customHeight="1">
      <c r="A149" s="612" t="s">
        <v>140</v>
      </c>
      <c r="B149" s="668">
        <f>+B47</f>
        <v>1</v>
      </c>
      <c r="C149" s="665" t="s">
        <v>248</v>
      </c>
      <c r="D149" s="115" t="s">
        <v>3</v>
      </c>
      <c r="E149" s="335">
        <v>3320</v>
      </c>
      <c r="F149" s="324">
        <v>4280</v>
      </c>
      <c r="G149" s="306">
        <v>4680</v>
      </c>
      <c r="H149" s="306">
        <v>4200</v>
      </c>
      <c r="I149" s="306">
        <v>2760</v>
      </c>
      <c r="J149" s="306">
        <v>3320</v>
      </c>
      <c r="K149" s="306">
        <v>6760</v>
      </c>
      <c r="L149" s="335">
        <v>560</v>
      </c>
      <c r="M149" s="324">
        <v>5280</v>
      </c>
      <c r="N149" s="306">
        <v>2240</v>
      </c>
      <c r="O149" s="44"/>
      <c r="P149" s="45">
        <f>IF(SUM(E150:O150)=0,0,SUMPRODUCT(E149:O149,E150:O150)/SUM(E150:O150))</f>
        <v>3750.9514329710928</v>
      </c>
      <c r="Q149" s="58"/>
      <c r="R149" s="58"/>
    </row>
    <row r="150" spans="1:18" ht="12" customHeight="1">
      <c r="A150" s="597"/>
      <c r="B150" s="587"/>
      <c r="C150" s="666"/>
      <c r="D150" s="71" t="s">
        <v>5</v>
      </c>
      <c r="E150" s="309">
        <v>5365.99</v>
      </c>
      <c r="F150" s="309">
        <v>5505.61</v>
      </c>
      <c r="G150" s="309">
        <v>5492.54</v>
      </c>
      <c r="H150" s="308">
        <v>5430.9</v>
      </c>
      <c r="I150" s="308">
        <v>5983.91</v>
      </c>
      <c r="J150" s="308">
        <v>6026.41</v>
      </c>
      <c r="K150" s="308">
        <v>5792.67</v>
      </c>
      <c r="L150" s="309">
        <v>5704.95</v>
      </c>
      <c r="M150" s="309">
        <v>5974.34</v>
      </c>
      <c r="N150" s="309">
        <v>5278.95</v>
      </c>
      <c r="O150" s="75"/>
      <c r="P150" s="95">
        <f>IF(SUM(E149:O149)=0,0,SUMPRODUCT(E150:O150,E149:O149)/SUM(E149:O149))</f>
        <v>5672.1877540106952</v>
      </c>
      <c r="Q150" s="58"/>
      <c r="R150" s="58"/>
    </row>
    <row r="151" spans="1:18" ht="12" customHeight="1">
      <c r="A151" s="597"/>
      <c r="B151" s="586">
        <v>2</v>
      </c>
      <c r="C151" s="665" t="s">
        <v>228</v>
      </c>
      <c r="D151" s="69" t="s">
        <v>3</v>
      </c>
      <c r="E151" s="332">
        <v>920</v>
      </c>
      <c r="F151" s="312">
        <v>0</v>
      </c>
      <c r="G151" s="311">
        <v>0</v>
      </c>
      <c r="H151" s="311">
        <v>5600</v>
      </c>
      <c r="I151" s="311">
        <v>9200</v>
      </c>
      <c r="J151" s="311">
        <v>10240</v>
      </c>
      <c r="K151" s="311">
        <v>14520</v>
      </c>
      <c r="L151" s="332">
        <v>7600</v>
      </c>
      <c r="M151" s="312">
        <v>10000</v>
      </c>
      <c r="N151" s="311">
        <v>5720</v>
      </c>
      <c r="O151" s="64"/>
      <c r="P151" s="65">
        <f>IF(SUM(E152:O152)=0,0,SUMPRODUCT(E151:O151,E152:O152)/SUM(E152:O152))</f>
        <v>7999.4788706655381</v>
      </c>
      <c r="Q151" s="58"/>
      <c r="R151" s="58"/>
    </row>
    <row r="152" spans="1:18" ht="12" customHeight="1">
      <c r="A152" s="597"/>
      <c r="B152" s="586"/>
      <c r="C152" s="666"/>
      <c r="D152" s="70" t="s">
        <v>5</v>
      </c>
      <c r="E152" s="308">
        <v>4775.6099999999997</v>
      </c>
      <c r="F152" s="308">
        <v>0</v>
      </c>
      <c r="G152" s="309">
        <v>0</v>
      </c>
      <c r="H152" s="308">
        <v>4757.59</v>
      </c>
      <c r="I152" s="308">
        <v>5108.6099999999997</v>
      </c>
      <c r="J152" s="308">
        <v>4873.91</v>
      </c>
      <c r="K152" s="308">
        <v>4989.8599999999997</v>
      </c>
      <c r="L152" s="308">
        <v>5036.72</v>
      </c>
      <c r="M152" s="308">
        <v>4932.8500000000004</v>
      </c>
      <c r="N152" s="309">
        <v>5361.41</v>
      </c>
      <c r="O152" s="50"/>
      <c r="P152" s="51">
        <f>IF(SUM(E151:O151)=0,0,SUMPRODUCT(E152:O152,E151:O151)/SUM(E151:O151))</f>
        <v>4994.8545454545447</v>
      </c>
      <c r="Q152" s="58"/>
      <c r="R152" s="58"/>
    </row>
    <row r="153" spans="1:18" ht="12" customHeight="1">
      <c r="A153" s="597"/>
      <c r="B153" s="586">
        <f>+B51</f>
        <v>3</v>
      </c>
      <c r="C153" s="665" t="s">
        <v>229</v>
      </c>
      <c r="D153" s="69" t="s">
        <v>3</v>
      </c>
      <c r="E153" s="332">
        <v>4760</v>
      </c>
      <c r="F153" s="312">
        <v>12520</v>
      </c>
      <c r="G153" s="311">
        <v>13160</v>
      </c>
      <c r="H153" s="311">
        <v>9880</v>
      </c>
      <c r="I153" s="311">
        <v>7800</v>
      </c>
      <c r="J153" s="311">
        <v>9840</v>
      </c>
      <c r="K153" s="311">
        <v>13720</v>
      </c>
      <c r="L153" s="332">
        <v>7280</v>
      </c>
      <c r="M153" s="312">
        <v>2880</v>
      </c>
      <c r="N153" s="311">
        <v>2440</v>
      </c>
      <c r="O153" s="64"/>
      <c r="P153" s="65">
        <f>IF(SUM(E154:O154)=0,0,SUMPRODUCT(E153:O153,E154:O154)/SUM(E154:O154))</f>
        <v>8331.5097620557826</v>
      </c>
      <c r="Q153" s="58"/>
      <c r="R153" s="58"/>
    </row>
    <row r="154" spans="1:18" ht="12" customHeight="1">
      <c r="A154" s="597"/>
      <c r="B154" s="586"/>
      <c r="C154" s="666"/>
      <c r="D154" s="70" t="s">
        <v>5</v>
      </c>
      <c r="E154" s="308">
        <v>4841.41</v>
      </c>
      <c r="F154" s="308">
        <v>4933.84</v>
      </c>
      <c r="G154" s="309">
        <v>5366.73</v>
      </c>
      <c r="H154" s="308">
        <v>4647.49</v>
      </c>
      <c r="I154" s="308">
        <v>5089.3999999999996</v>
      </c>
      <c r="J154" s="308">
        <v>4749.6099999999997</v>
      </c>
      <c r="K154" s="308">
        <v>4882.6899999999996</v>
      </c>
      <c r="L154" s="308">
        <v>4926.46</v>
      </c>
      <c r="M154" s="308">
        <v>5319.49</v>
      </c>
      <c r="N154" s="309">
        <v>5613.93</v>
      </c>
      <c r="O154" s="50"/>
      <c r="P154" s="51">
        <f>IF(SUM(E153:O153)=0,0,SUMPRODUCT(E154:O154,E153:O153)/SUM(E153:O153))</f>
        <v>4979.4363407688652</v>
      </c>
      <c r="Q154" s="58"/>
      <c r="R154" s="58"/>
    </row>
    <row r="155" spans="1:18" ht="12" customHeight="1">
      <c r="A155" s="597"/>
      <c r="B155" s="586">
        <f>+B53</f>
        <v>4</v>
      </c>
      <c r="C155" s="665" t="s">
        <v>230</v>
      </c>
      <c r="D155" s="69" t="s">
        <v>3</v>
      </c>
      <c r="E155" s="332">
        <v>8920</v>
      </c>
      <c r="F155" s="312">
        <v>10800</v>
      </c>
      <c r="G155" s="311">
        <v>11960</v>
      </c>
      <c r="H155" s="311">
        <v>11760</v>
      </c>
      <c r="I155" s="311">
        <v>9720</v>
      </c>
      <c r="J155" s="311">
        <v>6280</v>
      </c>
      <c r="K155" s="311">
        <v>3560</v>
      </c>
      <c r="L155" s="332">
        <v>6920</v>
      </c>
      <c r="M155" s="312">
        <v>4880</v>
      </c>
      <c r="N155" s="311">
        <v>6040</v>
      </c>
      <c r="O155" s="64"/>
      <c r="P155" s="65">
        <f>IF(SUM(E156:O156)=0,0,SUMPRODUCT(E155:O155,E156:O156)/SUM(E156:O156))</f>
        <v>8061.2381894499158</v>
      </c>
      <c r="Q155" s="58"/>
      <c r="R155" s="58"/>
    </row>
    <row r="156" spans="1:18" ht="12" customHeight="1">
      <c r="A156" s="597"/>
      <c r="B156" s="586"/>
      <c r="C156" s="666"/>
      <c r="D156" s="70" t="s">
        <v>5</v>
      </c>
      <c r="E156" s="308">
        <v>4953.5</v>
      </c>
      <c r="F156" s="308">
        <v>4950.25</v>
      </c>
      <c r="G156" s="309">
        <v>4993.21</v>
      </c>
      <c r="H156" s="308">
        <v>4999.8100000000004</v>
      </c>
      <c r="I156" s="308">
        <v>5000.13</v>
      </c>
      <c r="J156" s="308">
        <v>4897.22</v>
      </c>
      <c r="K156" s="308">
        <v>4958.45</v>
      </c>
      <c r="L156" s="308">
        <v>5141.3100000000004</v>
      </c>
      <c r="M156" s="308">
        <v>5133.8900000000003</v>
      </c>
      <c r="N156" s="309">
        <v>5355.15</v>
      </c>
      <c r="O156" s="50"/>
      <c r="P156" s="51">
        <f>IF(SUM(E155:O155)=0,0,SUMPRODUCT(E156:O156,E155:O155)/SUM(E155:O155))</f>
        <v>5024.1058733300342</v>
      </c>
      <c r="Q156" s="58"/>
      <c r="R156" s="58"/>
    </row>
    <row r="157" spans="1:18" ht="12" customHeight="1">
      <c r="A157" s="597"/>
      <c r="B157" s="586">
        <f t="shared" ref="B157" si="18">+B55</f>
        <v>5</v>
      </c>
      <c r="C157" s="665" t="s">
        <v>178</v>
      </c>
      <c r="D157" s="69" t="s">
        <v>3</v>
      </c>
      <c r="E157" s="332">
        <v>11360</v>
      </c>
      <c r="F157" s="312">
        <v>7440</v>
      </c>
      <c r="G157" s="311">
        <v>10200</v>
      </c>
      <c r="H157" s="311">
        <v>10760</v>
      </c>
      <c r="I157" s="311">
        <v>9360</v>
      </c>
      <c r="J157" s="311">
        <v>15840</v>
      </c>
      <c r="K157" s="311">
        <v>16240</v>
      </c>
      <c r="L157" s="332">
        <v>12440</v>
      </c>
      <c r="M157" s="312">
        <v>13800</v>
      </c>
      <c r="N157" s="311">
        <v>10440</v>
      </c>
      <c r="O157" s="64"/>
      <c r="P157" s="65">
        <f>IF(SUM(E158:O158)=0,0,SUMPRODUCT(E157:O157,E158:O158)/SUM(E158:O158))</f>
        <v>11599.84038040644</v>
      </c>
      <c r="Q157" s="58"/>
      <c r="R157" s="58"/>
    </row>
    <row r="158" spans="1:18" ht="12" customHeight="1">
      <c r="A158" s="597"/>
      <c r="B158" s="586"/>
      <c r="C158" s="666"/>
      <c r="D158" s="70" t="s">
        <v>5</v>
      </c>
      <c r="E158" s="308">
        <v>2916.07</v>
      </c>
      <c r="F158" s="308">
        <v>3128.99</v>
      </c>
      <c r="G158" s="309">
        <v>2599.04</v>
      </c>
      <c r="H158" s="308">
        <v>2904.88</v>
      </c>
      <c r="I158" s="308">
        <v>488.95</v>
      </c>
      <c r="J158" s="308">
        <v>2783.38</v>
      </c>
      <c r="K158" s="308">
        <v>713.37</v>
      </c>
      <c r="L158" s="308">
        <v>2789.55</v>
      </c>
      <c r="M158" s="308">
        <v>3102.69</v>
      </c>
      <c r="N158" s="309">
        <v>2925.98</v>
      </c>
      <c r="O158" s="50"/>
      <c r="P158" s="51">
        <f>IF(SUM(E157:O157)=0,0,SUMPRODUCT(E158:O158,E157:O157)/SUM(E157:O157))</f>
        <v>2396.4179911774686</v>
      </c>
      <c r="Q158" s="58"/>
      <c r="R158" s="58"/>
    </row>
    <row r="159" spans="1:18" ht="12" customHeight="1">
      <c r="A159" s="597"/>
      <c r="B159" s="586">
        <f t="shared" ref="B159" si="19">+B57</f>
        <v>6</v>
      </c>
      <c r="C159" s="665" t="s">
        <v>179</v>
      </c>
      <c r="D159" s="69" t="s">
        <v>3</v>
      </c>
      <c r="E159" s="332">
        <v>16360</v>
      </c>
      <c r="F159" s="312">
        <v>15520</v>
      </c>
      <c r="G159" s="311">
        <v>17200</v>
      </c>
      <c r="H159" s="311">
        <v>19600</v>
      </c>
      <c r="I159" s="311">
        <v>10440</v>
      </c>
      <c r="J159" s="311">
        <v>10840</v>
      </c>
      <c r="K159" s="311">
        <v>20040</v>
      </c>
      <c r="L159" s="332">
        <v>14560</v>
      </c>
      <c r="M159" s="312">
        <v>12680</v>
      </c>
      <c r="N159" s="311">
        <v>9880</v>
      </c>
      <c r="O159" s="64"/>
      <c r="P159" s="65">
        <f>IF(SUM(E160:O160)=0,0,SUMPRODUCT(E159:O159,E160:O160)/SUM(E160:O160))</f>
        <v>15134.841689306</v>
      </c>
      <c r="Q159" s="58"/>
      <c r="R159" s="58"/>
    </row>
    <row r="160" spans="1:18" ht="12" customHeight="1">
      <c r="A160" s="597"/>
      <c r="B160" s="586"/>
      <c r="C160" s="666"/>
      <c r="D160" s="70" t="s">
        <v>5</v>
      </c>
      <c r="E160" s="308">
        <v>890.14</v>
      </c>
      <c r="F160" s="308">
        <v>1140.72</v>
      </c>
      <c r="G160" s="309">
        <v>1026.5</v>
      </c>
      <c r="H160" s="308">
        <v>1317.23</v>
      </c>
      <c r="I160" s="308">
        <v>534.01</v>
      </c>
      <c r="J160" s="308">
        <v>4456.8900000000003</v>
      </c>
      <c r="K160" s="308">
        <v>4686.22</v>
      </c>
      <c r="L160" s="308">
        <v>1174.31</v>
      </c>
      <c r="M160" s="308">
        <v>1219.1099999999999</v>
      </c>
      <c r="N160" s="309">
        <v>1370.47</v>
      </c>
      <c r="O160" s="50"/>
      <c r="P160" s="51">
        <f>IF(SUM(E159:O159)=0,0,SUMPRODUCT(E160:O160,E159:O159)/SUM(E159:O159))</f>
        <v>1832.7643121261556</v>
      </c>
      <c r="Q160" s="58"/>
      <c r="R160" s="58"/>
    </row>
    <row r="161" spans="1:18" ht="12" customHeight="1">
      <c r="A161" s="597"/>
      <c r="B161" s="586">
        <f t="shared" ref="B161" si="20">+B59</f>
        <v>7</v>
      </c>
      <c r="C161" s="665" t="s">
        <v>180</v>
      </c>
      <c r="D161" s="69" t="s">
        <v>3</v>
      </c>
      <c r="E161" s="332">
        <v>20600</v>
      </c>
      <c r="F161" s="312">
        <v>15560</v>
      </c>
      <c r="G161" s="311">
        <v>15000</v>
      </c>
      <c r="H161" s="311">
        <v>19120</v>
      </c>
      <c r="I161" s="311">
        <v>14200</v>
      </c>
      <c r="J161" s="311">
        <v>0</v>
      </c>
      <c r="K161" s="311"/>
      <c r="L161" s="332">
        <v>0</v>
      </c>
      <c r="M161" s="312">
        <v>0</v>
      </c>
      <c r="N161" s="311">
        <v>2960</v>
      </c>
      <c r="O161" s="64"/>
      <c r="P161" s="65">
        <f>IF(SUM(E162:O162)=0,0,SUMPRODUCT(E161:O161,E162:O162)/SUM(E162:O162))</f>
        <v>14594.62851335388</v>
      </c>
      <c r="Q161" s="58"/>
      <c r="R161" s="58"/>
    </row>
    <row r="162" spans="1:18" ht="12" customHeight="1">
      <c r="A162" s="597"/>
      <c r="B162" s="586"/>
      <c r="C162" s="666"/>
      <c r="D162" s="70" t="s">
        <v>5</v>
      </c>
      <c r="E162" s="308">
        <v>2549.06</v>
      </c>
      <c r="F162" s="308">
        <v>2393.21</v>
      </c>
      <c r="G162" s="325">
        <v>3225.91</v>
      </c>
      <c r="H162" s="323">
        <v>2182.67</v>
      </c>
      <c r="I162" s="308">
        <v>2408.06</v>
      </c>
      <c r="J162" s="308">
        <v>0</v>
      </c>
      <c r="K162" s="308"/>
      <c r="L162" s="308">
        <v>0</v>
      </c>
      <c r="M162" s="308">
        <v>0</v>
      </c>
      <c r="N162" s="325">
        <v>2393.9899999999998</v>
      </c>
      <c r="O162" s="50"/>
      <c r="P162" s="51">
        <f>IF(SUM(E161:O161)=0,0,SUMPRODUCT(E162:O162,E161:O161)/SUM(E161:O161))</f>
        <v>2529.1736779505945</v>
      </c>
      <c r="Q162" s="58"/>
      <c r="R162" s="58"/>
    </row>
    <row r="163" spans="1:18" ht="12" customHeight="1">
      <c r="A163" s="597"/>
      <c r="B163" s="586">
        <f t="shared" ref="B163" si="21">+B61</f>
        <v>8</v>
      </c>
      <c r="C163" s="665" t="s">
        <v>158</v>
      </c>
      <c r="D163" s="69" t="s">
        <v>3</v>
      </c>
      <c r="E163" s="332">
        <v>12480</v>
      </c>
      <c r="F163" s="312">
        <v>12240</v>
      </c>
      <c r="G163" s="311">
        <v>13160</v>
      </c>
      <c r="H163" s="311">
        <v>12120</v>
      </c>
      <c r="I163" s="311">
        <v>10600</v>
      </c>
      <c r="J163" s="311">
        <v>9560</v>
      </c>
      <c r="K163" s="311">
        <v>11560</v>
      </c>
      <c r="L163" s="332">
        <v>9600</v>
      </c>
      <c r="M163" s="312">
        <v>12640</v>
      </c>
      <c r="N163" s="311">
        <v>8000</v>
      </c>
      <c r="O163" s="64"/>
      <c r="P163" s="65">
        <f>IF(SUM(E164:O164)=0,0,SUMPRODUCT(E163:O163,E164:O164)/SUM(E164:O164))</f>
        <v>11240.193701049677</v>
      </c>
      <c r="Q163" s="58"/>
      <c r="R163" s="58"/>
    </row>
    <row r="164" spans="1:18" ht="12" customHeight="1">
      <c r="A164" s="597"/>
      <c r="B164" s="586"/>
      <c r="C164" s="666"/>
      <c r="D164" s="70" t="s">
        <v>5</v>
      </c>
      <c r="E164" s="308">
        <v>4336.54</v>
      </c>
      <c r="F164" s="308">
        <v>4332.03</v>
      </c>
      <c r="G164" s="325">
        <v>3239.54</v>
      </c>
      <c r="H164" s="323">
        <v>4484.68</v>
      </c>
      <c r="I164" s="308">
        <v>5387.11</v>
      </c>
      <c r="J164" s="308">
        <v>3757.08</v>
      </c>
      <c r="K164" s="308">
        <v>4804.88</v>
      </c>
      <c r="L164" s="308">
        <v>5611.23</v>
      </c>
      <c r="M164" s="308">
        <v>5604.27</v>
      </c>
      <c r="N164" s="325">
        <v>3175.49</v>
      </c>
      <c r="O164" s="50"/>
      <c r="P164" s="51">
        <f>IF(SUM(E163:O163)=0,0,SUMPRODUCT(E164:O164,E163:O163)/SUM(E163:O163))</f>
        <v>4490.9422901036087</v>
      </c>
      <c r="Q164" s="58"/>
      <c r="R164" s="58"/>
    </row>
    <row r="165" spans="1:18" ht="12" hidden="1" customHeight="1">
      <c r="A165" s="597"/>
      <c r="B165" s="586">
        <f t="shared" ref="B165" si="22">+B63</f>
        <v>9</v>
      </c>
      <c r="C165" s="665" t="s">
        <v>80</v>
      </c>
      <c r="D165" s="117" t="s">
        <v>3</v>
      </c>
      <c r="E165" s="332"/>
      <c r="F165" s="312">
        <v>0</v>
      </c>
      <c r="G165" s="311"/>
      <c r="H165" s="311"/>
      <c r="I165" s="311"/>
      <c r="J165" s="311"/>
      <c r="K165" s="311"/>
      <c r="L165" s="332"/>
      <c r="M165" s="312"/>
      <c r="N165" s="311"/>
      <c r="O165" s="56"/>
      <c r="P165" s="57">
        <f>IF(SUM(E166:O166)=0,0,SUMPRODUCT(E165:O165,E166:O166)/SUM(E166:O166))</f>
        <v>0</v>
      </c>
      <c r="Q165" s="58"/>
      <c r="R165" s="58"/>
    </row>
    <row r="166" spans="1:18" ht="12" hidden="1" customHeight="1">
      <c r="A166" s="597"/>
      <c r="B166" s="586"/>
      <c r="C166" s="666"/>
      <c r="D166" s="70" t="s">
        <v>5</v>
      </c>
      <c r="E166" s="308"/>
      <c r="F166" s="308">
        <v>0</v>
      </c>
      <c r="G166" s="309"/>
      <c r="H166" s="309"/>
      <c r="I166" s="308"/>
      <c r="J166" s="308"/>
      <c r="K166" s="308"/>
      <c r="L166" s="308"/>
      <c r="M166" s="308"/>
      <c r="N166" s="309"/>
      <c r="O166" s="50"/>
      <c r="P166" s="51">
        <f>IF(SUM(E165:O165)=0,0,SUMPRODUCT(E166:O166,E165:O165)/SUM(E165:O165))</f>
        <v>0</v>
      </c>
      <c r="Q166" s="58"/>
      <c r="R166" s="58"/>
    </row>
    <row r="167" spans="1:18" ht="12" customHeight="1">
      <c r="A167" s="597"/>
      <c r="B167" s="586">
        <f>+B163+1</f>
        <v>9</v>
      </c>
      <c r="C167" s="665" t="s">
        <v>93</v>
      </c>
      <c r="D167" s="117" t="s">
        <v>3</v>
      </c>
      <c r="E167" s="332">
        <v>10840</v>
      </c>
      <c r="F167" s="312">
        <v>8920</v>
      </c>
      <c r="G167" s="311">
        <v>13960</v>
      </c>
      <c r="H167" s="311">
        <v>15480</v>
      </c>
      <c r="I167" s="311">
        <v>12480</v>
      </c>
      <c r="J167" s="311">
        <v>1960</v>
      </c>
      <c r="K167" s="311"/>
      <c r="L167" s="332">
        <v>0</v>
      </c>
      <c r="M167" s="312">
        <v>5120</v>
      </c>
      <c r="N167" s="311">
        <v>8760</v>
      </c>
      <c r="O167" s="56"/>
      <c r="P167" s="57">
        <f>IF(SUM(E168:O168)=0,0,SUMPRODUCT(E167:O167,E168:O168)/SUM(E168:O168))</f>
        <v>9784.3603686745082</v>
      </c>
      <c r="Q167" s="58"/>
      <c r="R167" s="58"/>
    </row>
    <row r="168" spans="1:18" ht="12" customHeight="1">
      <c r="A168" s="597"/>
      <c r="B168" s="586"/>
      <c r="C168" s="666"/>
      <c r="D168" s="70" t="s">
        <v>5</v>
      </c>
      <c r="E168" s="308">
        <v>4491.38</v>
      </c>
      <c r="F168" s="308">
        <v>4883.0600000000004</v>
      </c>
      <c r="G168" s="309">
        <v>4930.29</v>
      </c>
      <c r="H168" s="308">
        <v>4157.68</v>
      </c>
      <c r="I168" s="308">
        <v>5148.5</v>
      </c>
      <c r="J168" s="308">
        <v>4488.87</v>
      </c>
      <c r="K168" s="308"/>
      <c r="L168" s="308">
        <v>0</v>
      </c>
      <c r="M168" s="308">
        <v>4154.4799999999996</v>
      </c>
      <c r="N168" s="309">
        <v>4067.21</v>
      </c>
      <c r="O168" s="50"/>
      <c r="P168" s="51">
        <f>IF(SUM(E167:O167)=0,0,SUMPRODUCT(E168:O168,E167:O167)/SUM(E167:O167))</f>
        <v>4584.3956604747173</v>
      </c>
      <c r="Q168" s="58"/>
      <c r="R168" s="58"/>
    </row>
    <row r="169" spans="1:18" ht="12" customHeight="1">
      <c r="A169" s="597"/>
      <c r="B169" s="586">
        <f t="shared" ref="B169" si="23">+B165+1</f>
        <v>10</v>
      </c>
      <c r="C169" s="665" t="s">
        <v>181</v>
      </c>
      <c r="D169" s="117" t="s">
        <v>3</v>
      </c>
      <c r="E169" s="332">
        <v>0</v>
      </c>
      <c r="F169" s="312">
        <v>560</v>
      </c>
      <c r="G169" s="311">
        <v>17800</v>
      </c>
      <c r="H169" s="311">
        <v>20120</v>
      </c>
      <c r="I169" s="311">
        <v>15440</v>
      </c>
      <c r="J169" s="311">
        <v>13040</v>
      </c>
      <c r="K169" s="311">
        <v>15960</v>
      </c>
      <c r="L169" s="332">
        <v>12520</v>
      </c>
      <c r="M169" s="312">
        <v>16040</v>
      </c>
      <c r="N169" s="311">
        <v>2280</v>
      </c>
      <c r="O169" s="56"/>
      <c r="P169" s="57">
        <f>IF(SUM(E170:O170)=0,0,SUMPRODUCT(E169:O169,E170:O170)/SUM(E170:O170))</f>
        <v>11947.098317612681</v>
      </c>
      <c r="Q169" s="58"/>
      <c r="R169" s="58"/>
    </row>
    <row r="170" spans="1:18" ht="12" customHeight="1">
      <c r="A170" s="597"/>
      <c r="B170" s="586"/>
      <c r="C170" s="666"/>
      <c r="D170" s="70" t="s">
        <v>5</v>
      </c>
      <c r="E170" s="308">
        <v>0</v>
      </c>
      <c r="F170" s="308">
        <v>4390.54</v>
      </c>
      <c r="G170" s="309">
        <v>1030.6300000000001</v>
      </c>
      <c r="H170" s="308">
        <v>1316.08</v>
      </c>
      <c r="I170" s="308">
        <v>924.95</v>
      </c>
      <c r="J170" s="308">
        <v>692.06</v>
      </c>
      <c r="K170" s="308">
        <v>5543.49</v>
      </c>
      <c r="L170" s="308">
        <v>4610.24</v>
      </c>
      <c r="M170" s="308">
        <v>4926.55</v>
      </c>
      <c r="N170" s="309">
        <v>1637.57</v>
      </c>
      <c r="O170" s="50"/>
      <c r="P170" s="51">
        <f>IF(SUM(E169:O169)=0,0,SUMPRODUCT(E170:O170,E169:O169)/SUM(E169:O169))</f>
        <v>2633.0780872011255</v>
      </c>
      <c r="Q170" s="58"/>
      <c r="R170" s="58"/>
    </row>
    <row r="171" spans="1:18" ht="12" customHeight="1">
      <c r="A171" s="597"/>
      <c r="B171" s="586">
        <f>+B169+1</f>
        <v>11</v>
      </c>
      <c r="C171" s="665" t="s">
        <v>149</v>
      </c>
      <c r="D171" s="117" t="s">
        <v>3</v>
      </c>
      <c r="E171" s="332">
        <v>9360</v>
      </c>
      <c r="F171" s="312">
        <v>7640</v>
      </c>
      <c r="G171" s="311">
        <v>8160</v>
      </c>
      <c r="H171" s="311">
        <v>8400</v>
      </c>
      <c r="I171" s="311">
        <v>7200</v>
      </c>
      <c r="J171" s="311">
        <v>8840</v>
      </c>
      <c r="K171" s="311">
        <v>13360</v>
      </c>
      <c r="L171" s="332">
        <v>8120</v>
      </c>
      <c r="M171" s="312">
        <v>3720</v>
      </c>
      <c r="N171" s="311">
        <v>6760</v>
      </c>
      <c r="O171" s="56"/>
      <c r="P171" s="57">
        <f>IF(SUM(E172:O172)=0,0,SUMPRODUCT(E171:O171,E172:O172)/SUM(E172:O172))</f>
        <v>8127.4257911217064</v>
      </c>
      <c r="Q171" s="58"/>
      <c r="R171" s="58"/>
    </row>
    <row r="172" spans="1:18" ht="12" customHeight="1">
      <c r="A172" s="597"/>
      <c r="B172" s="586"/>
      <c r="C172" s="666"/>
      <c r="D172" s="70" t="s">
        <v>5</v>
      </c>
      <c r="E172" s="308">
        <v>3857.95</v>
      </c>
      <c r="F172" s="308">
        <v>3657.09</v>
      </c>
      <c r="G172" s="309">
        <v>3823.24</v>
      </c>
      <c r="H172" s="308">
        <v>4218.68</v>
      </c>
      <c r="I172" s="308">
        <v>4316.42</v>
      </c>
      <c r="J172" s="308">
        <v>4146.92</v>
      </c>
      <c r="K172" s="308">
        <v>3992.44</v>
      </c>
      <c r="L172" s="308">
        <v>4371.3100000000004</v>
      </c>
      <c r="M172" s="308">
        <v>4013.69</v>
      </c>
      <c r="N172" s="309">
        <v>4656.3100000000004</v>
      </c>
      <c r="O172" s="50"/>
      <c r="P172" s="51">
        <f>IF(SUM(E171:O171)=0,0,SUMPRODUCT(E172:O172,E171:O171)/SUM(E171:O171))</f>
        <v>4091.0218832761166</v>
      </c>
      <c r="Q172" s="58"/>
      <c r="R172" s="58"/>
    </row>
    <row r="173" spans="1:18" ht="12" customHeight="1">
      <c r="A173" s="597"/>
      <c r="B173" s="586">
        <f>+B171+1</f>
        <v>12</v>
      </c>
      <c r="C173" s="665" t="s">
        <v>127</v>
      </c>
      <c r="D173" s="117" t="s">
        <v>3</v>
      </c>
      <c r="E173" s="332">
        <v>0</v>
      </c>
      <c r="F173" s="312">
        <v>1520</v>
      </c>
      <c r="G173" s="311">
        <v>10720</v>
      </c>
      <c r="H173" s="311">
        <v>7480</v>
      </c>
      <c r="I173" s="311">
        <v>7840</v>
      </c>
      <c r="J173" s="311">
        <v>5680</v>
      </c>
      <c r="K173" s="311">
        <v>11480</v>
      </c>
      <c r="L173" s="332">
        <v>7920</v>
      </c>
      <c r="M173" s="312">
        <v>0</v>
      </c>
      <c r="N173" s="311">
        <v>2440</v>
      </c>
      <c r="O173" s="56"/>
      <c r="P173" s="57">
        <f>IF(SUM(E174:O174)=0,0,SUMPRODUCT(E173:O173,E174:O174)/SUM(E174:O174))</f>
        <v>6188.0171165112297</v>
      </c>
      <c r="Q173" s="58"/>
      <c r="R173" s="58"/>
    </row>
    <row r="174" spans="1:18" ht="12" customHeight="1">
      <c r="A174" s="597"/>
      <c r="B174" s="586"/>
      <c r="C174" s="666"/>
      <c r="D174" s="70" t="s">
        <v>5</v>
      </c>
      <c r="E174" s="308">
        <v>0</v>
      </c>
      <c r="F174" s="308">
        <v>4997.93</v>
      </c>
      <c r="G174" s="309">
        <v>5475.22</v>
      </c>
      <c r="H174" s="308">
        <v>5008.8999999999996</v>
      </c>
      <c r="I174" s="308">
        <v>5037.78</v>
      </c>
      <c r="J174" s="308">
        <v>4450.46</v>
      </c>
      <c r="K174" s="308">
        <v>5156.41</v>
      </c>
      <c r="L174" s="308">
        <v>5059.75</v>
      </c>
      <c r="M174" s="308">
        <v>5043.18</v>
      </c>
      <c r="N174" s="309">
        <v>5031.93</v>
      </c>
      <c r="O174" s="50"/>
      <c r="P174" s="51">
        <f>IF(SUM(E173:O173)=0,0,SUMPRODUCT(E174:O174,E173:O173)/SUM(E173:O173))</f>
        <v>5084.9547567175014</v>
      </c>
      <c r="Q174" s="58"/>
      <c r="R174" s="58"/>
    </row>
    <row r="175" spans="1:18" ht="12" customHeight="1">
      <c r="A175" s="597"/>
      <c r="B175" s="586">
        <f>+B173+1</f>
        <v>13</v>
      </c>
      <c r="C175" s="665" t="s">
        <v>154</v>
      </c>
      <c r="D175" s="117" t="s">
        <v>3</v>
      </c>
      <c r="E175" s="332">
        <v>6720</v>
      </c>
      <c r="F175" s="312">
        <v>6400</v>
      </c>
      <c r="G175" s="311">
        <v>6360</v>
      </c>
      <c r="H175" s="311">
        <v>6960</v>
      </c>
      <c r="I175" s="311">
        <v>7520</v>
      </c>
      <c r="J175" s="311">
        <v>6240</v>
      </c>
      <c r="K175" s="311">
        <v>7320</v>
      </c>
      <c r="L175" s="332">
        <v>6120</v>
      </c>
      <c r="M175" s="312">
        <v>7920</v>
      </c>
      <c r="N175" s="311">
        <v>2920</v>
      </c>
      <c r="O175" s="56"/>
      <c r="P175" s="57">
        <f>IF(SUM(E176:O176)=0,0,SUMPRODUCT(E175:O175,E176:O176)/SUM(E176:O176))</f>
        <v>6515.4269168245582</v>
      </c>
      <c r="Q175" s="58"/>
      <c r="R175" s="58"/>
    </row>
    <row r="176" spans="1:18" ht="12" customHeight="1">
      <c r="A176" s="597"/>
      <c r="B176" s="586"/>
      <c r="C176" s="666"/>
      <c r="D176" s="70" t="s">
        <v>5</v>
      </c>
      <c r="E176" s="309">
        <v>3284.91</v>
      </c>
      <c r="F176" s="309">
        <v>3462.08</v>
      </c>
      <c r="G176" s="309">
        <v>3355.14</v>
      </c>
      <c r="H176" s="308">
        <v>4421.6499999999996</v>
      </c>
      <c r="I176" s="308">
        <v>3344.27</v>
      </c>
      <c r="J176" s="308">
        <v>3527.56</v>
      </c>
      <c r="K176" s="309">
        <v>3564.63</v>
      </c>
      <c r="L176" s="309">
        <v>3654.93</v>
      </c>
      <c r="M176" s="309">
        <v>4398.54</v>
      </c>
      <c r="N176" s="309">
        <v>3255.65</v>
      </c>
      <c r="O176" s="50"/>
      <c r="P176" s="51">
        <f>IF(SUM(E175:O175)=0,0,SUMPRODUCT(E176:O176,E175:O175)/SUM(E175:O175))</f>
        <v>3664.8629714640197</v>
      </c>
      <c r="Q176" s="58"/>
      <c r="R176" s="58"/>
    </row>
    <row r="177" spans="1:18" ht="12" customHeight="1">
      <c r="A177" s="597"/>
      <c r="B177" s="586">
        <f>+B175+1</f>
        <v>14</v>
      </c>
      <c r="C177" s="665" t="s">
        <v>161</v>
      </c>
      <c r="D177" s="117" t="s">
        <v>3</v>
      </c>
      <c r="E177" s="332">
        <v>11800</v>
      </c>
      <c r="F177" s="312">
        <v>10680</v>
      </c>
      <c r="G177" s="311">
        <v>11960</v>
      </c>
      <c r="H177" s="311">
        <v>11280</v>
      </c>
      <c r="I177" s="311">
        <v>15640</v>
      </c>
      <c r="J177" s="311">
        <v>12880</v>
      </c>
      <c r="K177" s="311">
        <v>13440</v>
      </c>
      <c r="L177" s="332">
        <v>9520</v>
      </c>
      <c r="M177" s="312">
        <v>10600</v>
      </c>
      <c r="N177" s="311">
        <v>9600</v>
      </c>
      <c r="O177" s="56"/>
      <c r="P177" s="57">
        <f>IF(SUM(E178:O178)=0,0,SUMPRODUCT(E177:O177,E178:O178)/SUM(E178:O178))</f>
        <v>11876.721468556612</v>
      </c>
      <c r="Q177" s="58"/>
      <c r="R177" s="58"/>
    </row>
    <row r="178" spans="1:18" ht="12" customHeight="1">
      <c r="A178" s="597"/>
      <c r="B178" s="586"/>
      <c r="C178" s="666"/>
      <c r="D178" s="70" t="s">
        <v>5</v>
      </c>
      <c r="E178" s="308">
        <v>1982.02</v>
      </c>
      <c r="F178" s="308">
        <v>2185.8000000000002</v>
      </c>
      <c r="G178" s="309">
        <v>3143.52</v>
      </c>
      <c r="H178" s="308">
        <v>2347.17</v>
      </c>
      <c r="I178" s="308">
        <v>2468.1799999999998</v>
      </c>
      <c r="J178" s="308">
        <v>2636.39</v>
      </c>
      <c r="K178" s="308">
        <v>1709.71</v>
      </c>
      <c r="L178" s="308">
        <v>1639.67</v>
      </c>
      <c r="M178" s="308">
        <v>2204.91</v>
      </c>
      <c r="N178" s="309">
        <v>1765.81</v>
      </c>
      <c r="O178" s="50"/>
      <c r="P178" s="51">
        <f>IF(SUM(E177:O177)=0,0,SUMPRODUCT(E178:O178,E177:O177)/SUM(E177:O177))</f>
        <v>2234.0355877342417</v>
      </c>
      <c r="Q178" s="58"/>
      <c r="R178" s="58"/>
    </row>
    <row r="179" spans="1:18" ht="12" customHeight="1">
      <c r="A179" s="597"/>
      <c r="B179" s="586">
        <f t="shared" ref="B179" si="24">+B177+1</f>
        <v>15</v>
      </c>
      <c r="C179" s="665" t="s">
        <v>130</v>
      </c>
      <c r="D179" s="69" t="s">
        <v>3</v>
      </c>
      <c r="E179" s="332">
        <v>11040</v>
      </c>
      <c r="F179" s="312">
        <v>7680</v>
      </c>
      <c r="G179" s="311">
        <v>11080</v>
      </c>
      <c r="H179" s="311">
        <v>12040</v>
      </c>
      <c r="I179" s="311">
        <v>10000</v>
      </c>
      <c r="J179" s="311">
        <v>11960</v>
      </c>
      <c r="K179" s="311">
        <v>12800</v>
      </c>
      <c r="L179" s="332">
        <v>13480</v>
      </c>
      <c r="M179" s="312">
        <v>12000</v>
      </c>
      <c r="N179" s="311">
        <v>7480</v>
      </c>
      <c r="O179" s="64"/>
      <c r="P179" s="65">
        <f>IF(SUM(E180:O180)=0,0,SUMPRODUCT(E179:O179,E180:O180)/SUM(E180:O180))</f>
        <v>11099.536391762442</v>
      </c>
      <c r="Q179" s="58"/>
      <c r="R179" s="58"/>
    </row>
    <row r="180" spans="1:18" ht="12" customHeight="1">
      <c r="A180" s="597"/>
      <c r="B180" s="586"/>
      <c r="C180" s="666"/>
      <c r="D180" s="70" t="s">
        <v>5</v>
      </c>
      <c r="E180" s="308">
        <v>1918.55</v>
      </c>
      <c r="F180" s="308">
        <v>1970.68</v>
      </c>
      <c r="G180" s="309">
        <v>1878.09</v>
      </c>
      <c r="H180" s="308">
        <v>3035.91</v>
      </c>
      <c r="I180" s="308">
        <v>2301.33</v>
      </c>
      <c r="J180" s="308">
        <v>2477.7199999999998</v>
      </c>
      <c r="K180" s="308">
        <v>2532.94</v>
      </c>
      <c r="L180" s="308">
        <v>2410.06</v>
      </c>
      <c r="M180" s="308">
        <v>2753.65</v>
      </c>
      <c r="N180" s="309">
        <v>2235.3200000000002</v>
      </c>
      <c r="O180" s="50"/>
      <c r="P180" s="51">
        <f>IF(SUM(E179:O179)=0,0,SUMPRODUCT(E180:O180,E179:O179)/SUM(E179:O179))</f>
        <v>2382.2314129244251</v>
      </c>
      <c r="Q180" s="58"/>
      <c r="R180" s="58"/>
    </row>
    <row r="181" spans="1:18" ht="12" customHeight="1">
      <c r="A181" s="597"/>
      <c r="B181" s="586">
        <f t="shared" ref="B181:B189" si="25">+B179+1</f>
        <v>16</v>
      </c>
      <c r="C181" s="665" t="s">
        <v>241</v>
      </c>
      <c r="D181" s="69" t="s">
        <v>3</v>
      </c>
      <c r="E181" s="332">
        <v>7360</v>
      </c>
      <c r="F181" s="312">
        <v>7240</v>
      </c>
      <c r="G181" s="311">
        <v>9200</v>
      </c>
      <c r="H181" s="311">
        <v>7360</v>
      </c>
      <c r="I181" s="311">
        <v>6440</v>
      </c>
      <c r="J181" s="311">
        <v>6440</v>
      </c>
      <c r="K181" s="311">
        <v>4480</v>
      </c>
      <c r="L181" s="332">
        <v>800</v>
      </c>
      <c r="M181" s="312">
        <v>0</v>
      </c>
      <c r="N181" s="311">
        <v>1000</v>
      </c>
      <c r="O181" s="64"/>
      <c r="P181" s="65">
        <f>IF(SUM(E182:O182)=0,0,SUMPRODUCT(E181:O181,E182:O182)/SUM(E182:O182))</f>
        <v>5041.8304188690563</v>
      </c>
      <c r="Q181" s="58"/>
      <c r="R181" s="58"/>
    </row>
    <row r="182" spans="1:18" ht="12" customHeight="1">
      <c r="A182" s="597"/>
      <c r="B182" s="586"/>
      <c r="C182" s="666"/>
      <c r="D182" s="70" t="s">
        <v>5</v>
      </c>
      <c r="E182" s="308">
        <v>4748.5600000000004</v>
      </c>
      <c r="F182" s="308">
        <v>5330.56</v>
      </c>
      <c r="G182" s="309">
        <v>5245.22</v>
      </c>
      <c r="H182" s="308">
        <v>5360.77</v>
      </c>
      <c r="I182" s="308">
        <v>5117.08</v>
      </c>
      <c r="J182" s="308">
        <v>4673.21</v>
      </c>
      <c r="K182" s="308">
        <v>4740.03</v>
      </c>
      <c r="L182" s="308">
        <v>4605.21</v>
      </c>
      <c r="M182" s="308">
        <v>5274.28</v>
      </c>
      <c r="N182" s="309">
        <v>5408.93</v>
      </c>
      <c r="O182" s="50"/>
      <c r="P182" s="51">
        <f>IF(SUM(E181:O181)=0,0,SUMPRODUCT(E182:O182,E181:O181)/SUM(E181:O181))</f>
        <v>5060.2513354531002</v>
      </c>
      <c r="Q182" s="58"/>
      <c r="R182" s="58"/>
    </row>
    <row r="183" spans="1:18" ht="12" customHeight="1">
      <c r="A183" s="394"/>
      <c r="B183" s="586">
        <f t="shared" si="25"/>
        <v>17</v>
      </c>
      <c r="C183" s="665" t="s">
        <v>214</v>
      </c>
      <c r="D183" s="69" t="s">
        <v>3</v>
      </c>
      <c r="E183" s="332">
        <v>10680</v>
      </c>
      <c r="F183" s="312">
        <v>11440</v>
      </c>
      <c r="G183" s="311">
        <v>17200</v>
      </c>
      <c r="H183" s="311">
        <v>4000</v>
      </c>
      <c r="I183" s="311">
        <v>10440</v>
      </c>
      <c r="J183" s="311">
        <v>12200</v>
      </c>
      <c r="K183" s="311">
        <v>12240</v>
      </c>
      <c r="L183" s="332">
        <v>8000</v>
      </c>
      <c r="M183" s="312">
        <v>14440</v>
      </c>
      <c r="N183" s="311">
        <v>5400</v>
      </c>
      <c r="O183" s="64"/>
      <c r="P183" s="65">
        <f>IF(SUM(E184:O184)=0,0,SUMPRODUCT(E183:O183,E184:O184)/SUM(E184:O184))</f>
        <v>10841.524045237167</v>
      </c>
      <c r="Q183" s="58"/>
      <c r="R183" s="58"/>
    </row>
    <row r="184" spans="1:18" ht="12" customHeight="1">
      <c r="A184" s="380"/>
      <c r="B184" s="586"/>
      <c r="C184" s="666"/>
      <c r="D184" s="70" t="s">
        <v>5</v>
      </c>
      <c r="E184" s="308">
        <v>2979.84</v>
      </c>
      <c r="F184" s="308">
        <v>3079.75</v>
      </c>
      <c r="G184" s="309">
        <v>3290.96</v>
      </c>
      <c r="H184" s="308">
        <v>2923.39</v>
      </c>
      <c r="I184" s="308">
        <v>2611.17</v>
      </c>
      <c r="J184" s="308">
        <v>4559.17</v>
      </c>
      <c r="K184" s="308">
        <v>2561.58</v>
      </c>
      <c r="L184" s="308">
        <v>2401.8000000000002</v>
      </c>
      <c r="M184" s="308">
        <v>2219.46</v>
      </c>
      <c r="N184" s="309">
        <v>2237.64</v>
      </c>
      <c r="O184" s="50"/>
      <c r="P184" s="51">
        <f>IF(SUM(E183:O183)=0,0,SUMPRODUCT(E184:O184,E183:O183)/SUM(E183:O183))</f>
        <v>2951.1315503583551</v>
      </c>
      <c r="Q184" s="58"/>
      <c r="R184" s="58"/>
    </row>
    <row r="185" spans="1:18" ht="12" customHeight="1">
      <c r="A185" s="380"/>
      <c r="B185" s="586">
        <f t="shared" si="25"/>
        <v>18</v>
      </c>
      <c r="C185" s="665" t="s">
        <v>249</v>
      </c>
      <c r="D185" s="117" t="s">
        <v>3</v>
      </c>
      <c r="E185" s="332">
        <v>8800</v>
      </c>
      <c r="F185" s="312">
        <v>6480</v>
      </c>
      <c r="G185" s="311">
        <v>10920</v>
      </c>
      <c r="H185" s="311">
        <v>8480</v>
      </c>
      <c r="I185" s="311">
        <v>8800</v>
      </c>
      <c r="J185" s="311">
        <v>6080</v>
      </c>
      <c r="K185" s="311">
        <v>4400</v>
      </c>
      <c r="L185" s="332">
        <v>8240</v>
      </c>
      <c r="M185" s="312">
        <v>11000</v>
      </c>
      <c r="N185" s="311">
        <v>4960</v>
      </c>
      <c r="O185" s="56"/>
      <c r="P185" s="57">
        <f>IF(SUM(E186:O186)=0,0,SUMPRODUCT(E185:O185,E186:O186)/SUM(E186:O186))</f>
        <v>7815.3448750491889</v>
      </c>
      <c r="Q185" s="58"/>
      <c r="R185" s="58"/>
    </row>
    <row r="186" spans="1:18" ht="12" customHeight="1">
      <c r="A186" s="380"/>
      <c r="B186" s="586"/>
      <c r="C186" s="666"/>
      <c r="D186" s="70" t="s">
        <v>5</v>
      </c>
      <c r="E186" s="308">
        <v>5480.76</v>
      </c>
      <c r="F186" s="308">
        <v>5556.21</v>
      </c>
      <c r="G186" s="309">
        <v>5604.07</v>
      </c>
      <c r="H186" s="308">
        <v>6486.8</v>
      </c>
      <c r="I186" s="308">
        <v>6073.4</v>
      </c>
      <c r="J186" s="308">
        <v>6289.49</v>
      </c>
      <c r="K186" s="308">
        <v>6180.33</v>
      </c>
      <c r="L186" s="308">
        <v>6020.44</v>
      </c>
      <c r="M186" s="308">
        <v>6074.7</v>
      </c>
      <c r="N186" s="309">
        <v>5445.1</v>
      </c>
      <c r="O186" s="50"/>
      <c r="P186" s="51">
        <f>IF(SUM(E185:O185)=0,0,SUMPRODUCT(E186:O186,E185:O185)/SUM(E185:O185))</f>
        <v>5920.6337001023539</v>
      </c>
      <c r="Q186" s="58"/>
      <c r="R186" s="58"/>
    </row>
    <row r="187" spans="1:18" ht="12" hidden="1" customHeight="1">
      <c r="A187" s="380"/>
      <c r="B187" s="586">
        <f t="shared" si="25"/>
        <v>19</v>
      </c>
      <c r="C187" s="665" t="s">
        <v>231</v>
      </c>
      <c r="D187" s="69" t="s">
        <v>3</v>
      </c>
      <c r="E187" s="332"/>
      <c r="F187" s="312"/>
      <c r="G187" s="311"/>
      <c r="H187" s="311"/>
      <c r="I187" s="311"/>
      <c r="J187" s="311"/>
      <c r="K187" s="311"/>
      <c r="L187" s="332"/>
      <c r="M187" s="312"/>
      <c r="N187" s="311"/>
      <c r="O187" s="64"/>
      <c r="P187" s="65">
        <f>IF(SUM(E188:O188)=0,0,SUMPRODUCT(E187:O187,E188:O188)/SUM(E188:O188))</f>
        <v>0</v>
      </c>
      <c r="Q187" s="58"/>
      <c r="R187" s="58"/>
    </row>
    <row r="188" spans="1:18" ht="12" hidden="1" customHeight="1">
      <c r="A188" s="380"/>
      <c r="B188" s="586"/>
      <c r="C188" s="666"/>
      <c r="D188" s="70" t="s">
        <v>5</v>
      </c>
      <c r="E188" s="308"/>
      <c r="F188" s="308"/>
      <c r="G188" s="309"/>
      <c r="H188" s="308"/>
      <c r="I188" s="308"/>
      <c r="J188" s="308"/>
      <c r="K188" s="308"/>
      <c r="L188" s="308"/>
      <c r="M188" s="308"/>
      <c r="N188" s="309"/>
      <c r="O188" s="50"/>
      <c r="P188" s="51">
        <f>IF(SUM(E187:O187)=0,0,SUMPRODUCT(E188:O188,E187:O187)/SUM(E187:O187))</f>
        <v>0</v>
      </c>
      <c r="Q188" s="58"/>
      <c r="R188" s="58"/>
    </row>
    <row r="189" spans="1:18" ht="12" hidden="1" customHeight="1">
      <c r="A189" s="380"/>
      <c r="B189" s="586">
        <f t="shared" si="25"/>
        <v>20</v>
      </c>
      <c r="C189" s="665" t="s">
        <v>232</v>
      </c>
      <c r="D189" s="69" t="s">
        <v>3</v>
      </c>
      <c r="E189" s="332"/>
      <c r="F189" s="312"/>
      <c r="G189" s="311"/>
      <c r="H189" s="311"/>
      <c r="I189" s="311"/>
      <c r="J189" s="311"/>
      <c r="K189" s="311"/>
      <c r="L189" s="332"/>
      <c r="M189" s="312"/>
      <c r="N189" s="311"/>
      <c r="O189" s="64"/>
      <c r="P189" s="65">
        <f>IF(SUM(E190:O190)=0,0,SUMPRODUCT(E189:O189,E190:O190)/SUM(E190:O190))</f>
        <v>0</v>
      </c>
      <c r="Q189" s="58"/>
      <c r="R189" s="58"/>
    </row>
    <row r="190" spans="1:18" ht="12" hidden="1" customHeight="1">
      <c r="A190" s="380"/>
      <c r="B190" s="586"/>
      <c r="C190" s="666"/>
      <c r="D190" s="70" t="s">
        <v>5</v>
      </c>
      <c r="E190" s="308"/>
      <c r="F190" s="308"/>
      <c r="G190" s="309"/>
      <c r="H190" s="308"/>
      <c r="I190" s="308"/>
      <c r="J190" s="308"/>
      <c r="K190" s="308"/>
      <c r="L190" s="308"/>
      <c r="M190" s="308"/>
      <c r="N190" s="309"/>
      <c r="O190" s="50"/>
      <c r="P190" s="51">
        <f>IF(SUM(E189:O189)=0,0,SUMPRODUCT(E190:O190,E189:O189)/SUM(E189:O189))</f>
        <v>0</v>
      </c>
      <c r="Q190" s="58"/>
      <c r="R190" s="58"/>
    </row>
    <row r="191" spans="1:18" ht="12" customHeight="1">
      <c r="A191" s="394"/>
      <c r="B191" s="586">
        <f>+B185+1</f>
        <v>19</v>
      </c>
      <c r="C191" s="665" t="s">
        <v>233</v>
      </c>
      <c r="D191" s="69" t="s">
        <v>3</v>
      </c>
      <c r="E191" s="332">
        <v>2667.6</v>
      </c>
      <c r="F191" s="312">
        <v>2316.6</v>
      </c>
      <c r="G191" s="311">
        <v>2936.7</v>
      </c>
      <c r="H191" s="311">
        <v>3229.2</v>
      </c>
      <c r="I191" s="311">
        <v>2538.9</v>
      </c>
      <c r="J191" s="311">
        <v>1907.1</v>
      </c>
      <c r="K191" s="311">
        <v>2667.6</v>
      </c>
      <c r="L191" s="332">
        <v>2655.9</v>
      </c>
      <c r="M191" s="312">
        <v>2749.5</v>
      </c>
      <c r="N191" s="311">
        <v>1430</v>
      </c>
      <c r="O191" s="64"/>
      <c r="P191" s="65">
        <f>IF(SUM(E192:O192)=0,0,SUMPRODUCT(E191:O191,E192:O192)/SUM(E192:O192))</f>
        <v>2524.6630350765972</v>
      </c>
      <c r="Q191" s="58"/>
      <c r="R191" s="58"/>
    </row>
    <row r="192" spans="1:18" ht="12" customHeight="1">
      <c r="A192" s="380"/>
      <c r="B192" s="586"/>
      <c r="C192" s="671"/>
      <c r="D192" s="70" t="s">
        <v>5</v>
      </c>
      <c r="E192" s="308">
        <v>1168.46</v>
      </c>
      <c r="F192" s="308">
        <v>1171.54</v>
      </c>
      <c r="G192" s="309">
        <v>1300</v>
      </c>
      <c r="H192" s="308">
        <v>1150.56</v>
      </c>
      <c r="I192" s="308">
        <v>1244.0899999999999</v>
      </c>
      <c r="J192" s="308">
        <v>1154.8399999999999</v>
      </c>
      <c r="K192" s="308">
        <v>1300</v>
      </c>
      <c r="L192" s="308">
        <v>1267.3800000000001</v>
      </c>
      <c r="M192" s="308">
        <v>1541.68</v>
      </c>
      <c r="N192" s="309">
        <v>1162.75</v>
      </c>
      <c r="O192" s="50"/>
      <c r="P192" s="51">
        <f>IF(SUM(E191:O191)=0,0,SUMPRODUCT(E192:O192,E191:O191)/SUM(E191:O191))</f>
        <v>1253.4546449474285</v>
      </c>
      <c r="Q192" s="58"/>
      <c r="R192" s="58"/>
    </row>
    <row r="193" spans="1:18" ht="12" customHeight="1">
      <c r="A193" s="564" t="s">
        <v>6</v>
      </c>
      <c r="B193" s="565"/>
      <c r="C193" s="566"/>
      <c r="D193" s="118" t="s">
        <v>3</v>
      </c>
      <c r="E193" s="82">
        <f t="shared" ref="E193:N193" si="26">E149+E155+E157+E159+E161+E163+E165+E167+E169+E171+E173+E175+E177+E179+E181+E183+E185+E187+E189+E191+E151+E153</f>
        <v>157987.6</v>
      </c>
      <c r="F193" s="82">
        <f t="shared" si="26"/>
        <v>149236.6</v>
      </c>
      <c r="G193" s="82">
        <f t="shared" si="26"/>
        <v>205656.7</v>
      </c>
      <c r="H193" s="82">
        <f t="shared" si="26"/>
        <v>197869.2</v>
      </c>
      <c r="I193" s="82">
        <f t="shared" si="26"/>
        <v>178418.9</v>
      </c>
      <c r="J193" s="82">
        <f t="shared" si="26"/>
        <v>153147.1</v>
      </c>
      <c r="K193" s="82">
        <f t="shared" si="26"/>
        <v>184547.6</v>
      </c>
      <c r="L193" s="82">
        <f t="shared" si="26"/>
        <v>136335.9</v>
      </c>
      <c r="M193" s="82">
        <f t="shared" si="26"/>
        <v>145749.5</v>
      </c>
      <c r="N193" s="82">
        <f t="shared" si="26"/>
        <v>100750</v>
      </c>
      <c r="O193" s="82"/>
      <c r="P193" s="84">
        <f>IF(SUM(E194:O194)=0,0,SUMPRODUCT(E193:O193,E194:O194)/SUM(E194:O194))</f>
        <v>161061.99896716842</v>
      </c>
      <c r="Q193" s="58"/>
      <c r="R193" s="58"/>
    </row>
    <row r="194" spans="1:18" ht="12" customHeight="1">
      <c r="A194" s="567" t="s">
        <v>1</v>
      </c>
      <c r="B194" s="568"/>
      <c r="C194" s="569"/>
      <c r="D194" s="119" t="s">
        <v>5</v>
      </c>
      <c r="E194" s="78">
        <f t="shared" ref="E194:N194" si="27">IF(E193=0,0,(E149*E150+E155*E156+E157*E158+E159*E160+E161*E162+E163*E164+E165*E166+E167*E168+E169*E170+E171*E172+E173*E174+E175*E176+E177*E178+E179*E180+E181*E182+E183*E184+E185*E186+E187*E188+E189*E190+E191*E192+E151*E152+E153*E154)/E193)</f>
        <v>3249.1210670710866</v>
      </c>
      <c r="F194" s="78">
        <f t="shared" si="27"/>
        <v>3516.4119550029955</v>
      </c>
      <c r="G194" s="78">
        <f t="shared" si="27"/>
        <v>3490.867189836265</v>
      </c>
      <c r="H194" s="78">
        <f t="shared" si="27"/>
        <v>3410.0695669260294</v>
      </c>
      <c r="I194" s="78">
        <f t="shared" si="27"/>
        <v>3396.2515434239308</v>
      </c>
      <c r="J194" s="78">
        <f t="shared" si="27"/>
        <v>3703.9448880455452</v>
      </c>
      <c r="K194" s="78">
        <f t="shared" si="27"/>
        <v>3917.945900136333</v>
      </c>
      <c r="L194" s="78">
        <f t="shared" si="27"/>
        <v>3654.2908400648689</v>
      </c>
      <c r="M194" s="78">
        <f t="shared" si="27"/>
        <v>3841.8347916116354</v>
      </c>
      <c r="N194" s="78">
        <f t="shared" si="27"/>
        <v>3350.5794511166246</v>
      </c>
      <c r="O194" s="78"/>
      <c r="P194" s="85">
        <f>IF(SUM(E193:O193)=0,0,SUMPRODUCT(E194:O194,E193:O193)/SUM(E193:O193))</f>
        <v>3555.1644236360689</v>
      </c>
      <c r="Q194" s="58"/>
      <c r="R194" s="58"/>
    </row>
    <row r="195" spans="1:18" ht="12" hidden="1" customHeight="1">
      <c r="A195" s="612" t="s">
        <v>113</v>
      </c>
      <c r="B195" s="648">
        <v>1</v>
      </c>
      <c r="C195" s="665" t="s">
        <v>152</v>
      </c>
      <c r="D195" s="321" t="s">
        <v>3</v>
      </c>
      <c r="E195" s="306"/>
      <c r="F195" s="306"/>
      <c r="G195" s="306"/>
      <c r="H195" s="335"/>
      <c r="I195" s="324"/>
      <c r="J195" s="306"/>
      <c r="K195" s="306"/>
      <c r="L195" s="306"/>
      <c r="M195" s="306"/>
      <c r="N195" s="306"/>
      <c r="O195" s="44"/>
      <c r="P195" s="45">
        <f>IF(SUM(E196:O196)=0,0,SUMPRODUCT(E195:O195,E196:O196)/SUM(E196:O196))</f>
        <v>0</v>
      </c>
      <c r="Q195" s="58"/>
      <c r="R195" s="58"/>
    </row>
    <row r="196" spans="1:18" ht="12" hidden="1" customHeight="1">
      <c r="A196" s="597"/>
      <c r="B196" s="649"/>
      <c r="C196" s="666"/>
      <c r="D196" s="320" t="s">
        <v>5</v>
      </c>
      <c r="E196" s="308"/>
      <c r="F196" s="308"/>
      <c r="G196" s="308"/>
      <c r="H196" s="309"/>
      <c r="I196" s="309"/>
      <c r="J196" s="309"/>
      <c r="K196" s="308"/>
      <c r="L196" s="308"/>
      <c r="M196" s="308"/>
      <c r="N196" s="308"/>
      <c r="O196" s="50"/>
      <c r="P196" s="51">
        <f>IF(SUM(E195:O195)=0,0,SUMPRODUCT(E196:O196,E195:O195)/SUM(E195:O195))</f>
        <v>0</v>
      </c>
      <c r="Q196" s="58"/>
      <c r="R196" s="58"/>
    </row>
    <row r="197" spans="1:18" ht="12" hidden="1" customHeight="1">
      <c r="A197" s="597"/>
      <c r="B197" s="649">
        <f>+B195+1</f>
        <v>2</v>
      </c>
      <c r="C197" s="665" t="s">
        <v>157</v>
      </c>
      <c r="D197" s="319" t="s">
        <v>3</v>
      </c>
      <c r="E197" s="311"/>
      <c r="F197" s="311"/>
      <c r="G197" s="311"/>
      <c r="H197" s="332"/>
      <c r="I197" s="312"/>
      <c r="J197" s="311"/>
      <c r="K197" s="311"/>
      <c r="L197" s="311"/>
      <c r="M197" s="311"/>
      <c r="N197" s="311"/>
      <c r="O197" s="64"/>
      <c r="P197" s="65">
        <f>IF(SUM(E198:O198)=0,0,SUMPRODUCT(E197:O197,E198:O198)/SUM(E198:O198))</f>
        <v>0</v>
      </c>
      <c r="Q197" s="58"/>
      <c r="R197" s="58"/>
    </row>
    <row r="198" spans="1:18" ht="12" hidden="1" customHeight="1">
      <c r="A198" s="597"/>
      <c r="B198" s="652"/>
      <c r="C198" s="666"/>
      <c r="D198" s="320" t="s">
        <v>5</v>
      </c>
      <c r="E198" s="308"/>
      <c r="F198" s="308"/>
      <c r="G198" s="308"/>
      <c r="H198" s="308"/>
      <c r="I198" s="308"/>
      <c r="J198" s="309"/>
      <c r="K198" s="308"/>
      <c r="L198" s="308"/>
      <c r="M198" s="308"/>
      <c r="N198" s="308"/>
      <c r="O198" s="50"/>
      <c r="P198" s="51">
        <f>IF(SUM(E197:O197)=0,0,SUMPRODUCT(E198:O198,E197:O197)/SUM(E197:O197))</f>
        <v>0</v>
      </c>
      <c r="Q198" s="58"/>
      <c r="R198" s="58"/>
    </row>
    <row r="199" spans="1:18" ht="12" hidden="1" customHeight="1">
      <c r="A199" s="597"/>
      <c r="B199" s="649">
        <v>1</v>
      </c>
      <c r="C199" s="674" t="s">
        <v>209</v>
      </c>
      <c r="D199" s="319" t="s">
        <v>3</v>
      </c>
      <c r="E199" s="311"/>
      <c r="F199" s="311"/>
      <c r="G199" s="311"/>
      <c r="H199" s="332"/>
      <c r="I199" s="312"/>
      <c r="J199" s="311"/>
      <c r="K199" s="311"/>
      <c r="L199" s="311"/>
      <c r="M199" s="311"/>
      <c r="N199" s="311"/>
      <c r="O199" s="64"/>
      <c r="P199" s="65">
        <f>IF(SUM(E200:O200)=0,0,SUMPRODUCT(E199:O199,E200:O200)/SUM(E200:O200))</f>
        <v>0</v>
      </c>
      <c r="Q199" s="58"/>
      <c r="R199" s="58"/>
    </row>
    <row r="200" spans="1:18" ht="12" hidden="1" customHeight="1">
      <c r="A200" s="597"/>
      <c r="B200" s="652"/>
      <c r="C200" s="675"/>
      <c r="D200" s="320" t="s">
        <v>5</v>
      </c>
      <c r="E200" s="308"/>
      <c r="F200" s="308"/>
      <c r="G200" s="308"/>
      <c r="H200" s="308"/>
      <c r="I200" s="308"/>
      <c r="J200" s="309"/>
      <c r="K200" s="308"/>
      <c r="L200" s="308"/>
      <c r="M200" s="308"/>
      <c r="N200" s="308"/>
      <c r="O200" s="50"/>
      <c r="P200" s="51">
        <f>IF(SUM(E199:O199)=0,0,SUMPRODUCT(E200:O200,E199:O199)/SUM(E199:O199))</f>
        <v>0</v>
      </c>
      <c r="Q200" s="58"/>
      <c r="R200" s="58"/>
    </row>
    <row r="201" spans="1:18" ht="12" hidden="1" customHeight="1">
      <c r="A201" s="597"/>
      <c r="B201" s="586">
        <f>+B199+1</f>
        <v>2</v>
      </c>
      <c r="C201" s="673" t="s">
        <v>142</v>
      </c>
      <c r="D201" s="69" t="s">
        <v>3</v>
      </c>
      <c r="E201" s="311"/>
      <c r="F201" s="311"/>
      <c r="G201" s="311"/>
      <c r="H201" s="332"/>
      <c r="I201" s="312"/>
      <c r="J201" s="311"/>
      <c r="K201" s="311"/>
      <c r="L201" s="311"/>
      <c r="M201" s="311"/>
      <c r="N201" s="311"/>
      <c r="O201" s="64"/>
      <c r="P201" s="65">
        <f>IF(SUM(E202:O202)=0,0,SUMPRODUCT(E201:O201,E202:O202)/SUM(E202:O202))</f>
        <v>0</v>
      </c>
      <c r="Q201" s="58"/>
      <c r="R201" s="58"/>
    </row>
    <row r="202" spans="1:18" ht="12" hidden="1" customHeight="1">
      <c r="A202" s="597"/>
      <c r="B202" s="587"/>
      <c r="C202" s="673"/>
      <c r="D202" s="70" t="s">
        <v>5</v>
      </c>
      <c r="E202" s="308"/>
      <c r="F202" s="308"/>
      <c r="G202" s="308"/>
      <c r="H202" s="308"/>
      <c r="I202" s="308"/>
      <c r="J202" s="309"/>
      <c r="K202" s="308"/>
      <c r="L202" s="308"/>
      <c r="M202" s="308"/>
      <c r="N202" s="308"/>
      <c r="O202" s="50"/>
      <c r="P202" s="51">
        <f>IF(SUM(E201:O201)=0,0,SUMPRODUCT(E202:O202,E201:O201)/SUM(E201:O201))</f>
        <v>0</v>
      </c>
      <c r="Q202" s="58"/>
      <c r="R202" s="58"/>
    </row>
    <row r="203" spans="1:18" ht="12" hidden="1" customHeight="1">
      <c r="A203" s="597"/>
      <c r="B203" s="586">
        <f>+B201+1</f>
        <v>3</v>
      </c>
      <c r="C203" s="600"/>
      <c r="D203" s="69" t="s">
        <v>3</v>
      </c>
      <c r="E203" s="61"/>
      <c r="F203" s="62"/>
      <c r="G203" s="63"/>
      <c r="H203" s="63"/>
      <c r="I203" s="63"/>
      <c r="J203" s="62"/>
      <c r="K203" s="62"/>
      <c r="L203" s="62"/>
      <c r="M203" s="62"/>
      <c r="N203" s="62"/>
      <c r="O203" s="64"/>
      <c r="P203" s="65">
        <f>IF(SUM(E204:O204)=0,0,SUMPRODUCT(E203:O203,E204:O204)/SUM(E204:O204))</f>
        <v>0</v>
      </c>
      <c r="Q203" s="58"/>
      <c r="R203" s="58"/>
    </row>
    <row r="204" spans="1:18" ht="12" hidden="1" customHeight="1">
      <c r="A204" s="597"/>
      <c r="B204" s="587"/>
      <c r="C204" s="600"/>
      <c r="D204" s="71" t="s">
        <v>5</v>
      </c>
      <c r="E204" s="72"/>
      <c r="F204" s="73"/>
      <c r="G204" s="74"/>
      <c r="H204" s="74"/>
      <c r="I204" s="74"/>
      <c r="J204" s="73"/>
      <c r="K204" s="73"/>
      <c r="L204" s="73"/>
      <c r="M204" s="73"/>
      <c r="N204" s="73"/>
      <c r="O204" s="75"/>
      <c r="P204" s="95">
        <f>IF(SUM(E203:O203)=0,0,SUMPRODUCT(E204:O204,E203:O203)/SUM(E203:O203))</f>
        <v>0</v>
      </c>
      <c r="Q204" s="58"/>
      <c r="R204" s="58"/>
    </row>
    <row r="205" spans="1:18" ht="12" hidden="1" customHeight="1">
      <c r="A205" s="610" t="s">
        <v>6</v>
      </c>
      <c r="B205" s="611"/>
      <c r="C205" s="611"/>
      <c r="D205" s="118" t="s">
        <v>3</v>
      </c>
      <c r="E205" s="81">
        <f>E195+E197+E199+E201+E203</f>
        <v>0</v>
      </c>
      <c r="F205" s="82">
        <f t="shared" ref="F205:N205" si="28">F195+F197+F199+F201+F203</f>
        <v>0</v>
      </c>
      <c r="G205" s="82">
        <f t="shared" si="28"/>
        <v>0</v>
      </c>
      <c r="H205" s="82">
        <f t="shared" si="28"/>
        <v>0</v>
      </c>
      <c r="I205" s="82">
        <f t="shared" si="28"/>
        <v>0</v>
      </c>
      <c r="J205" s="82">
        <f t="shared" si="28"/>
        <v>0</v>
      </c>
      <c r="K205" s="82">
        <f t="shared" si="28"/>
        <v>0</v>
      </c>
      <c r="L205" s="82">
        <f t="shared" si="28"/>
        <v>0</v>
      </c>
      <c r="M205" s="82">
        <f t="shared" si="28"/>
        <v>0</v>
      </c>
      <c r="N205" s="82">
        <f t="shared" si="28"/>
        <v>0</v>
      </c>
      <c r="O205" s="83"/>
      <c r="P205" s="84">
        <f>IF(SUM(E206:O206)=0,0,SUMPRODUCT(E205:O205,E206:O206)/SUM(E206:O206))</f>
        <v>0</v>
      </c>
      <c r="Q205" s="58"/>
      <c r="R205" s="58"/>
    </row>
    <row r="206" spans="1:18" ht="12" hidden="1" customHeight="1">
      <c r="A206" s="608" t="s">
        <v>1</v>
      </c>
      <c r="B206" s="609"/>
      <c r="C206" s="609"/>
      <c r="D206" s="119" t="s">
        <v>5</v>
      </c>
      <c r="E206" s="77">
        <f t="shared" ref="E206:N206" si="29">IF(E205=0,0,(E195*E196+E197*E198+E199*E200+E201*E202+E203*E204)/E205)</f>
        <v>0</v>
      </c>
      <c r="F206" s="78">
        <f t="shared" si="29"/>
        <v>0</v>
      </c>
      <c r="G206" s="78">
        <f t="shared" si="29"/>
        <v>0</v>
      </c>
      <c r="H206" s="78">
        <f t="shared" si="29"/>
        <v>0</v>
      </c>
      <c r="I206" s="78">
        <f t="shared" si="29"/>
        <v>0</v>
      </c>
      <c r="J206" s="78">
        <f t="shared" si="29"/>
        <v>0</v>
      </c>
      <c r="K206" s="78">
        <f t="shared" si="29"/>
        <v>0</v>
      </c>
      <c r="L206" s="78">
        <f t="shared" si="29"/>
        <v>0</v>
      </c>
      <c r="M206" s="78">
        <f t="shared" si="29"/>
        <v>0</v>
      </c>
      <c r="N206" s="78">
        <f t="shared" si="29"/>
        <v>0</v>
      </c>
      <c r="O206" s="79"/>
      <c r="P206" s="85">
        <f>IF(SUM(E205:O205)=0,0,SUMPRODUCT(E206:O206,E205:O205)/SUM(E205:O205))</f>
        <v>0</v>
      </c>
      <c r="Q206" s="58"/>
      <c r="R206" s="58"/>
    </row>
    <row r="207" spans="1:18" ht="12" hidden="1" customHeight="1">
      <c r="A207" s="355"/>
      <c r="B207" s="356"/>
      <c r="C207" s="356"/>
      <c r="D207" s="123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</row>
    <row r="208" spans="1:18" ht="12" hidden="1" customHeight="1">
      <c r="A208" s="355"/>
      <c r="B208" s="356"/>
      <c r="C208" s="356"/>
      <c r="D208" s="123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1:29" ht="12" hidden="1" customHeight="1">
      <c r="A209" s="355"/>
      <c r="B209" s="356"/>
      <c r="C209" s="356"/>
      <c r="D209" s="123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</row>
    <row r="210" spans="1:29" ht="12" hidden="1" customHeight="1">
      <c r="A210" s="355"/>
      <c r="B210" s="356"/>
      <c r="C210" s="356"/>
      <c r="D210" s="123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</row>
    <row r="211" spans="1:29" ht="12" hidden="1" customHeight="1">
      <c r="A211" s="355"/>
      <c r="B211" s="356"/>
      <c r="C211" s="356"/>
      <c r="D211" s="123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</row>
    <row r="212" spans="1:29" ht="12" hidden="1" customHeight="1">
      <c r="A212" s="108"/>
      <c r="B212" s="36"/>
      <c r="C212" s="36"/>
      <c r="D212" s="123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124"/>
      <c r="R212" s="124"/>
      <c r="S212" s="3"/>
      <c r="T212" s="3"/>
      <c r="U212" s="3"/>
      <c r="V212" s="3"/>
      <c r="W212" s="3"/>
    </row>
    <row r="213" spans="1:29" ht="12" customHeight="1">
      <c r="A213" s="646" t="s">
        <v>4</v>
      </c>
      <c r="B213" s="637" t="s">
        <v>2</v>
      </c>
      <c r="C213" s="639" t="s">
        <v>0</v>
      </c>
      <c r="D213" s="35" t="s">
        <v>12</v>
      </c>
      <c r="E213" s="621">
        <f>+E105</f>
        <v>2023</v>
      </c>
      <c r="F213" s="622"/>
      <c r="G213" s="622"/>
      <c r="H213" s="622"/>
      <c r="I213" s="622"/>
      <c r="J213" s="622"/>
      <c r="K213" s="622"/>
      <c r="L213" s="622"/>
      <c r="M213" s="622"/>
      <c r="N213" s="622"/>
      <c r="O213" s="623"/>
      <c r="P213" s="620" t="s">
        <v>7</v>
      </c>
      <c r="Q213" s="635" t="s">
        <v>8</v>
      </c>
      <c r="R213" s="636"/>
    </row>
    <row r="214" spans="1:29" ht="12" customHeight="1">
      <c r="A214" s="642"/>
      <c r="B214" s="638"/>
      <c r="C214" s="640"/>
      <c r="D214" s="111" t="s">
        <v>13</v>
      </c>
      <c r="E214" s="112">
        <f>+N106+1</f>
        <v>45037</v>
      </c>
      <c r="F214" s="113">
        <f t="shared" ref="F214:L214" si="30">+E214+1</f>
        <v>45038</v>
      </c>
      <c r="G214" s="113">
        <f t="shared" si="30"/>
        <v>45039</v>
      </c>
      <c r="H214" s="113">
        <f t="shared" si="30"/>
        <v>45040</v>
      </c>
      <c r="I214" s="113">
        <f t="shared" si="30"/>
        <v>45041</v>
      </c>
      <c r="J214" s="113">
        <f t="shared" si="30"/>
        <v>45042</v>
      </c>
      <c r="K214" s="113">
        <f t="shared" si="30"/>
        <v>45043</v>
      </c>
      <c r="L214" s="113">
        <f t="shared" si="30"/>
        <v>45044</v>
      </c>
      <c r="M214" s="113">
        <f>+L214+1</f>
        <v>45045</v>
      </c>
      <c r="N214" s="113">
        <f>+M214+1</f>
        <v>45046</v>
      </c>
      <c r="O214" s="113">
        <f>+N214+1</f>
        <v>45047</v>
      </c>
      <c r="P214" s="618"/>
      <c r="Q214" s="125" t="s">
        <v>9</v>
      </c>
      <c r="R214" s="114" t="s">
        <v>10</v>
      </c>
    </row>
    <row r="215" spans="1:29" ht="12" hidden="1" customHeight="1">
      <c r="A215" s="596" t="s">
        <v>95</v>
      </c>
      <c r="B215" s="668">
        <f>+B107</f>
        <v>1</v>
      </c>
      <c r="C215" s="669" t="str">
        <f>+C107</f>
        <v>K0152 (EX2600)</v>
      </c>
      <c r="D215" s="115" t="s">
        <v>3</v>
      </c>
      <c r="E215" s="306"/>
      <c r="F215" s="43"/>
      <c r="G215" s="116"/>
      <c r="H215" s="116"/>
      <c r="I215" s="116"/>
      <c r="J215" s="43"/>
      <c r="K215" s="43"/>
      <c r="L215" s="43"/>
      <c r="M215" s="43"/>
      <c r="N215" s="43"/>
      <c r="O215" s="44"/>
      <c r="P215" s="45">
        <f>IF(SUM(E216:O216)=0,0,SUMPRODUCT(E215:O215,E216:O216)/SUM(E216:O216))</f>
        <v>0</v>
      </c>
      <c r="Q215" s="84">
        <f>SUM(E5:N5)+SUM(E107:O107)+SUM(E215:O215)</f>
        <v>0</v>
      </c>
      <c r="R215" s="126">
        <f>IF(Q216=0,0,(SUMPRODUCT(E5:O5,E6:O6)+SUMPRODUCT(E107:O107,E108:O108)+SUMPRODUCT(E215:O215,E216:O216))/(Q216))</f>
        <v>0</v>
      </c>
    </row>
    <row r="216" spans="1:29" ht="12" hidden="1" customHeight="1">
      <c r="A216" s="597"/>
      <c r="B216" s="586"/>
      <c r="C216" s="670"/>
      <c r="D216" s="70" t="s">
        <v>5</v>
      </c>
      <c r="E216" s="308"/>
      <c r="F216" s="48"/>
      <c r="G216" s="48"/>
      <c r="H216" s="48"/>
      <c r="I216" s="49"/>
      <c r="J216" s="48"/>
      <c r="K216" s="48"/>
      <c r="L216" s="48"/>
      <c r="M216" s="48"/>
      <c r="N216" s="48"/>
      <c r="O216" s="50"/>
      <c r="P216" s="51">
        <f>IF(SUM(E215:O215)=0,0,SUMPRODUCT(E216:O216,E215:O215)/SUM(E215:O215))</f>
        <v>0</v>
      </c>
      <c r="Q216" s="127">
        <f>SUM(E6:O6)+SUM(E108:O108)+SUM(E216:O216)</f>
        <v>0</v>
      </c>
      <c r="R216" s="51">
        <f>IF(Q215=0,0,(SUMPRODUCT(E5:O5,E6:O6)+SUMPRODUCT(E107:O107,E108:O108)+SUMPRODUCT(E215:O215,E216:O216))/Q215)</f>
        <v>0</v>
      </c>
    </row>
    <row r="217" spans="1:29" ht="12" hidden="1" customHeight="1">
      <c r="A217" s="597"/>
      <c r="B217" s="586">
        <f>+B109</f>
        <v>2</v>
      </c>
      <c r="C217" s="663" t="str">
        <f>+C109</f>
        <v>K0153 (EX2500)</v>
      </c>
      <c r="D217" s="69" t="s">
        <v>3</v>
      </c>
      <c r="E217" s="311"/>
      <c r="F217" s="62"/>
      <c r="G217" s="63"/>
      <c r="H217" s="63"/>
      <c r="I217" s="63"/>
      <c r="J217" s="62"/>
      <c r="K217" s="62"/>
      <c r="L217" s="62"/>
      <c r="M217" s="62"/>
      <c r="N217" s="62"/>
      <c r="O217" s="64"/>
      <c r="P217" s="65">
        <f>IF(SUM(E218:O218)=0,0,SUMPRODUCT(E217:O217,E218:O218)/SUM(E218:O218))</f>
        <v>0</v>
      </c>
      <c r="Q217" s="129">
        <f>SUM(E7:N7)+SUM(E109:O109)+SUM(E217:O217)</f>
        <v>0</v>
      </c>
      <c r="R217" s="130">
        <f>IF(Q218=0,0,(SUMPRODUCT(E7:O7,E8:O8)+SUMPRODUCT(E109:O109,E110:O110)+SUMPRODUCT(E217:O217,E218:O218))/(Q218))</f>
        <v>0</v>
      </c>
      <c r="S217" s="634"/>
      <c r="T217" s="634"/>
      <c r="U217" s="634"/>
      <c r="V217" s="634"/>
      <c r="W217" s="634"/>
      <c r="X217" s="634"/>
      <c r="Y217" s="634"/>
      <c r="Z217" s="634"/>
      <c r="AA217" s="634"/>
      <c r="AB217" s="634"/>
      <c r="AC217" s="634"/>
    </row>
    <row r="218" spans="1:29" ht="12" hidden="1" customHeight="1">
      <c r="A218" s="597"/>
      <c r="B218" s="587"/>
      <c r="C218" s="664"/>
      <c r="D218" s="70" t="s">
        <v>5</v>
      </c>
      <c r="E218" s="308"/>
      <c r="F218" s="48"/>
      <c r="G218" s="49"/>
      <c r="H218" s="48"/>
      <c r="I218" s="49"/>
      <c r="J218" s="48"/>
      <c r="K218" s="48"/>
      <c r="L218" s="48"/>
      <c r="M218" s="48"/>
      <c r="N218" s="48"/>
      <c r="O218" s="50"/>
      <c r="P218" s="51">
        <f>IF(SUM(E217:O217)=0,0,SUMPRODUCT(E218:O218,E217:O217)/SUM(E217:O217))</f>
        <v>0</v>
      </c>
      <c r="Q218" s="127">
        <f>SUM(E8:O8)+SUM(E110:O110)+SUM(E218:O218)</f>
        <v>0</v>
      </c>
      <c r="R218" s="51">
        <f>IF(Q217=0,0,(SUMPRODUCT(E7:O7,E8:O8)+SUMPRODUCT(E109:O109,E110:O110)+SUMPRODUCT(E217:O217,E218:O218))/Q217)</f>
        <v>0</v>
      </c>
      <c r="S218" s="634"/>
      <c r="T218" s="634"/>
      <c r="U218" s="634"/>
      <c r="V218" s="634"/>
      <c r="W218" s="634"/>
      <c r="X218" s="634"/>
      <c r="Y218" s="634"/>
      <c r="Z218" s="634"/>
      <c r="AA218" s="634"/>
      <c r="AB218" s="634"/>
      <c r="AC218" s="634"/>
    </row>
    <row r="219" spans="1:29" ht="12" hidden="1" customHeight="1">
      <c r="A219" s="597"/>
      <c r="B219" s="586">
        <f>+B111</f>
        <v>3</v>
      </c>
      <c r="C219" s="663" t="str">
        <f>+C111</f>
        <v>K0214 (PC2000)</v>
      </c>
      <c r="D219" s="69" t="s">
        <v>3</v>
      </c>
      <c r="E219" s="311"/>
      <c r="F219" s="62"/>
      <c r="G219" s="63"/>
      <c r="H219" s="63"/>
      <c r="I219" s="63"/>
      <c r="J219" s="62"/>
      <c r="K219" s="62"/>
      <c r="L219" s="62"/>
      <c r="M219" s="62"/>
      <c r="N219" s="62"/>
      <c r="O219" s="64"/>
      <c r="P219" s="65">
        <f>IF(SUM(E220:O220)=0,0,SUMPRODUCT(E219:O219,E220:O220)/SUM(E220:O220))</f>
        <v>0</v>
      </c>
      <c r="Q219" s="129">
        <f>SUM(E9:N9)+SUM(E111:O111)+SUM(E219:O219)</f>
        <v>0</v>
      </c>
      <c r="R219" s="130">
        <f>IF(Q220=0,0,(SUMPRODUCT(E9:O9,E10:O10)+SUMPRODUCT(E111:O111,E112:O112)+SUMPRODUCT(E219:O219,E220:O220))/(Q220))</f>
        <v>0</v>
      </c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</row>
    <row r="220" spans="1:29" ht="12" hidden="1" customHeight="1">
      <c r="A220" s="597"/>
      <c r="B220" s="587"/>
      <c r="C220" s="664"/>
      <c r="D220" s="70" t="s">
        <v>5</v>
      </c>
      <c r="E220" s="308"/>
      <c r="F220" s="48"/>
      <c r="G220" s="48"/>
      <c r="H220" s="48"/>
      <c r="I220" s="49"/>
      <c r="J220" s="48"/>
      <c r="K220" s="48"/>
      <c r="L220" s="48"/>
      <c r="M220" s="48"/>
      <c r="N220" s="48"/>
      <c r="O220" s="50"/>
      <c r="P220" s="51">
        <f>IF(SUM(E219:O219)=0,0,SUMPRODUCT(E220:O220,E219:O219)/SUM(E219:O219))</f>
        <v>0</v>
      </c>
      <c r="Q220" s="127">
        <f>SUM(E10:O10)+SUM(E112:O112)+SUM(E220:O220)</f>
        <v>0</v>
      </c>
      <c r="R220" s="51">
        <f>IF(Q219=0,0,(SUMPRODUCT(E9:O9,E10:O10)+SUMPRODUCT(E111:O111,E112:O112)+SUMPRODUCT(E219:O219,E220:O220))/Q219)</f>
        <v>0</v>
      </c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</row>
    <row r="221" spans="1:29" ht="12" hidden="1" customHeight="1">
      <c r="A221" s="597"/>
      <c r="B221" s="586">
        <f>+B113</f>
        <v>4</v>
      </c>
      <c r="C221" s="663">
        <f>+C113</f>
        <v>0</v>
      </c>
      <c r="D221" s="69" t="s">
        <v>3</v>
      </c>
      <c r="E221" s="61"/>
      <c r="F221" s="62"/>
      <c r="G221" s="63"/>
      <c r="H221" s="63"/>
      <c r="I221" s="63"/>
      <c r="J221" s="62"/>
      <c r="K221" s="62"/>
      <c r="L221" s="62"/>
      <c r="M221" s="62"/>
      <c r="N221" s="62"/>
      <c r="O221" s="64"/>
      <c r="P221" s="65">
        <f>IF(SUM(E222:O222)=0,0,SUMPRODUCT(E221:O221,E222:O222)/SUM(E222:O222))</f>
        <v>0</v>
      </c>
      <c r="Q221" s="129">
        <f>SUM(E11:N11)+SUM(E113:O113)+SUM(E221:O221)</f>
        <v>0</v>
      </c>
      <c r="R221" s="130">
        <f>IF(Q222=0,0,(SUMPRODUCT(E11:O11,E12:O12)+SUMPRODUCT(E113:O113,E114:O114)+SUMPRODUCT(E221:O221,E222:O222))/(Q222))</f>
        <v>0</v>
      </c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</row>
    <row r="222" spans="1:29" ht="12" hidden="1" customHeight="1">
      <c r="A222" s="597"/>
      <c r="B222" s="587"/>
      <c r="C222" s="664"/>
      <c r="D222" s="70" t="s">
        <v>5</v>
      </c>
      <c r="E222" s="47"/>
      <c r="F222" s="48"/>
      <c r="G222" s="49"/>
      <c r="H222" s="48"/>
      <c r="I222" s="49"/>
      <c r="J222" s="48"/>
      <c r="K222" s="48"/>
      <c r="L222" s="48"/>
      <c r="M222" s="48"/>
      <c r="N222" s="48"/>
      <c r="O222" s="50"/>
      <c r="P222" s="51">
        <f>IF(SUM(E221:O221)=0,0,SUMPRODUCT(E222:O222,E221:O221)/SUM(E221:O221))</f>
        <v>0</v>
      </c>
      <c r="Q222" s="127">
        <f>SUM(E12:O12)+SUM(E114:O114)+SUM(E222:O222)</f>
        <v>0</v>
      </c>
      <c r="R222" s="51">
        <f>IF(Q221=0,0,(SUMPRODUCT(E11:O11,E12:O12)+SUMPRODUCT(E113:O113,E114:O114)+SUMPRODUCT(E221:O221,E222:O222))/Q221)</f>
        <v>0</v>
      </c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</row>
    <row r="223" spans="1:29" ht="12" hidden="1" customHeight="1">
      <c r="A223" s="597"/>
      <c r="B223" s="586">
        <f>+B115</f>
        <v>5</v>
      </c>
      <c r="C223" s="663">
        <f>+C115</f>
        <v>0</v>
      </c>
      <c r="D223" s="69" t="s">
        <v>3</v>
      </c>
      <c r="E223" s="61"/>
      <c r="F223" s="62"/>
      <c r="G223" s="63"/>
      <c r="H223" s="63"/>
      <c r="I223" s="63"/>
      <c r="J223" s="62"/>
      <c r="K223" s="62"/>
      <c r="L223" s="62"/>
      <c r="M223" s="62"/>
      <c r="N223" s="62"/>
      <c r="O223" s="64"/>
      <c r="P223" s="65">
        <f>IF(SUM(E224:O224)=0,0,SUMPRODUCT(E223:O223,E224:O224)/SUM(E224:O224))</f>
        <v>0</v>
      </c>
      <c r="Q223" s="129">
        <f>SUM(E13:N13)+SUM(E115:O115)+SUM(E223:O223)</f>
        <v>0</v>
      </c>
      <c r="R223" s="130">
        <f>IF(Q224=0,0,(SUMPRODUCT(E13:O13,E14:O14)+SUMPRODUCT(E115:O115,E116:O116)+SUMPRODUCT(E223:O223,E224:O224))/(Q224))</f>
        <v>0</v>
      </c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</row>
    <row r="224" spans="1:29" ht="12" hidden="1" customHeight="1">
      <c r="A224" s="597"/>
      <c r="B224" s="587"/>
      <c r="C224" s="664"/>
      <c r="D224" s="70" t="s">
        <v>5</v>
      </c>
      <c r="E224" s="47"/>
      <c r="F224" s="48"/>
      <c r="G224" s="48"/>
      <c r="H224" s="48"/>
      <c r="I224" s="49"/>
      <c r="J224" s="48"/>
      <c r="K224" s="48"/>
      <c r="L224" s="48"/>
      <c r="M224" s="48"/>
      <c r="N224" s="48"/>
      <c r="O224" s="50"/>
      <c r="P224" s="51">
        <f>IF(SUM(E223:O223)=0,0,SUMPRODUCT(E224:O224,E223:O223)/SUM(E223:O223))</f>
        <v>0</v>
      </c>
      <c r="Q224" s="127">
        <f>SUM(E14:O14)+SUM(E116:O116)+SUM(E224:O224)</f>
        <v>0</v>
      </c>
      <c r="R224" s="51">
        <f>IF(Q223=0,0,(SUMPRODUCT(E13:O13,E14:O14)+SUMPRODUCT(E115:O115,E116:O116)+SUMPRODUCT(E223:O223,E224:O224))/Q223)</f>
        <v>0</v>
      </c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</row>
    <row r="225" spans="1:29" ht="12" hidden="1" customHeight="1">
      <c r="A225" s="610" t="s">
        <v>6</v>
      </c>
      <c r="B225" s="611"/>
      <c r="C225" s="611"/>
      <c r="D225" s="118" t="s">
        <v>3</v>
      </c>
      <c r="E225" s="81">
        <f t="shared" ref="E225:P225" si="31">E215+E217+E219+E221+E223</f>
        <v>0</v>
      </c>
      <c r="F225" s="82">
        <f t="shared" si="31"/>
        <v>0</v>
      </c>
      <c r="G225" s="82">
        <f t="shared" si="31"/>
        <v>0</v>
      </c>
      <c r="H225" s="82">
        <f t="shared" si="31"/>
        <v>0</v>
      </c>
      <c r="I225" s="82">
        <f t="shared" si="31"/>
        <v>0</v>
      </c>
      <c r="J225" s="82">
        <f t="shared" si="31"/>
        <v>0</v>
      </c>
      <c r="K225" s="82">
        <f t="shared" si="31"/>
        <v>0</v>
      </c>
      <c r="L225" s="82">
        <f t="shared" si="31"/>
        <v>0</v>
      </c>
      <c r="M225" s="82">
        <f t="shared" si="31"/>
        <v>0</v>
      </c>
      <c r="N225" s="82">
        <f t="shared" si="31"/>
        <v>0</v>
      </c>
      <c r="O225" s="83">
        <f t="shared" si="31"/>
        <v>0</v>
      </c>
      <c r="P225" s="84">
        <f t="shared" si="31"/>
        <v>0</v>
      </c>
      <c r="Q225" s="84">
        <f>SUM(E15:O15)+SUM(E117:O117)+SUM(E225:O225)</f>
        <v>0</v>
      </c>
      <c r="R225" s="126">
        <f>IF(Q226=0,0,(SUMPRODUCT(E15:O15,E16:O16)+SUMPRODUCT(E117:O117,E118:O118)+SUMPRODUCT(E225:O225,E226:O226))/(Q226))</f>
        <v>0</v>
      </c>
    </row>
    <row r="226" spans="1:29" ht="12" hidden="1" customHeight="1">
      <c r="A226" s="608" t="s">
        <v>1</v>
      </c>
      <c r="B226" s="609"/>
      <c r="C226" s="609"/>
      <c r="D226" s="76" t="s">
        <v>5</v>
      </c>
      <c r="E226" s="77">
        <f t="shared" ref="E226:P226" si="32">IF(E225=0,0,(E215*E216+E217*E218+E219*E220+E221*E222+E223*E224)/E225)</f>
        <v>0</v>
      </c>
      <c r="F226" s="78">
        <f t="shared" si="32"/>
        <v>0</v>
      </c>
      <c r="G226" s="78">
        <f t="shared" si="32"/>
        <v>0</v>
      </c>
      <c r="H226" s="78">
        <f t="shared" si="32"/>
        <v>0</v>
      </c>
      <c r="I226" s="78">
        <f t="shared" si="32"/>
        <v>0</v>
      </c>
      <c r="J226" s="78">
        <f t="shared" si="32"/>
        <v>0</v>
      </c>
      <c r="K226" s="78">
        <f t="shared" si="32"/>
        <v>0</v>
      </c>
      <c r="L226" s="78">
        <f t="shared" si="32"/>
        <v>0</v>
      </c>
      <c r="M226" s="78">
        <f t="shared" si="32"/>
        <v>0</v>
      </c>
      <c r="N226" s="78">
        <f t="shared" si="32"/>
        <v>0</v>
      </c>
      <c r="O226" s="79">
        <f t="shared" si="32"/>
        <v>0</v>
      </c>
      <c r="P226" s="85">
        <f t="shared" si="32"/>
        <v>0</v>
      </c>
      <c r="Q226" s="132">
        <f>SUM(E16:O16)+SUM(E118:O118)+SUM(E226:O226)</f>
        <v>0</v>
      </c>
      <c r="R226" s="85">
        <f>IF(Q225=0,0,(SUMPRODUCT(E15:O15,E16:O16)+SUMPRODUCT(E117:O117,E118:O118)+SUMPRODUCT(E225:O225,E226:O226))/Q225)</f>
        <v>0</v>
      </c>
      <c r="T226" s="8"/>
      <c r="U226" s="8"/>
    </row>
    <row r="227" spans="1:29" ht="12" hidden="1" customHeight="1">
      <c r="A227" s="596" t="s">
        <v>96</v>
      </c>
      <c r="B227" s="668">
        <f>+B119</f>
        <v>1</v>
      </c>
      <c r="C227" s="669" t="str">
        <f>+C119</f>
        <v>K0154 (EX2600)</v>
      </c>
      <c r="D227" s="115" t="s">
        <v>3</v>
      </c>
      <c r="E227" s="306"/>
      <c r="F227" s="43"/>
      <c r="G227" s="116"/>
      <c r="H227" s="116"/>
      <c r="I227" s="116"/>
      <c r="J227" s="43"/>
      <c r="K227" s="43"/>
      <c r="L227" s="43"/>
      <c r="M227" s="43"/>
      <c r="N227" s="43"/>
      <c r="O227" s="44"/>
      <c r="P227" s="45">
        <f>IF(SUM(E228:O228)=0,0,SUMPRODUCT(E227:O227,E228:O228)/SUM(E228:O228))</f>
        <v>0</v>
      </c>
      <c r="Q227" s="84">
        <f>SUM(E17:N17)+SUM(E119:O119)+SUM(E227:O227)</f>
        <v>0</v>
      </c>
      <c r="R227" s="126">
        <f>IF(Q228=0,0,(SUMPRODUCT(E17:O17,E18:O18)+SUMPRODUCT(E119:O119,E120:O120)+SUMPRODUCT(E227:O227,E228:O228))/(Q228))</f>
        <v>0</v>
      </c>
    </row>
    <row r="228" spans="1:29" ht="12" hidden="1" customHeight="1">
      <c r="A228" s="597"/>
      <c r="B228" s="586"/>
      <c r="C228" s="670"/>
      <c r="D228" s="70" t="s">
        <v>5</v>
      </c>
      <c r="E228" s="308"/>
      <c r="F228" s="48"/>
      <c r="G228" s="48"/>
      <c r="H228" s="48"/>
      <c r="I228" s="49"/>
      <c r="J228" s="48"/>
      <c r="K228" s="48"/>
      <c r="L228" s="48"/>
      <c r="M228" s="48"/>
      <c r="N228" s="48"/>
      <c r="O228" s="50"/>
      <c r="P228" s="51">
        <f>IF(SUM(E227:O227)=0,0,SUMPRODUCT(E228:O228,E227:O227)/SUM(E227:O227))</f>
        <v>0</v>
      </c>
      <c r="Q228" s="127">
        <f>SUM(E18:O18)+SUM(E120:O120)+SUM(E228:O228)</f>
        <v>0</v>
      </c>
      <c r="R228" s="51">
        <f>IF(Q227=0,0,(SUMPRODUCT(E17:O17,E18:O18)+SUMPRODUCT(E119:O119,E120:O120)+SUMPRODUCT(E227:O227,E228:O228))/Q227)</f>
        <v>0</v>
      </c>
    </row>
    <row r="229" spans="1:29" ht="12" hidden="1" customHeight="1">
      <c r="A229" s="597"/>
      <c r="B229" s="586">
        <f>+B121</f>
        <v>2</v>
      </c>
      <c r="C229" s="663" t="str">
        <f>+C121</f>
        <v>K0164 (EX2600)</v>
      </c>
      <c r="D229" s="69" t="s">
        <v>3</v>
      </c>
      <c r="E229" s="311"/>
      <c r="F229" s="62"/>
      <c r="G229" s="63"/>
      <c r="H229" s="63"/>
      <c r="I229" s="63"/>
      <c r="J229" s="62"/>
      <c r="K229" s="62"/>
      <c r="L229" s="62"/>
      <c r="M229" s="62"/>
      <c r="N229" s="62"/>
      <c r="O229" s="64"/>
      <c r="P229" s="65">
        <f>IF(SUM(E230:O230)=0,0,SUMPRODUCT(E229:O229,E230:O230)/SUM(E230:O230))</f>
        <v>0</v>
      </c>
      <c r="Q229" s="129">
        <f>SUM(E19:N19)+SUM(E121:O121)+SUM(E229:O229)</f>
        <v>0</v>
      </c>
      <c r="R229" s="130">
        <f>IF(Q230=0,0,(SUMPRODUCT(E19:O19,E20:O20)+SUMPRODUCT(E121:O121,E122:O122)+SUMPRODUCT(E229:O229,E230:O230))/(Q230))</f>
        <v>0</v>
      </c>
      <c r="S229" s="634"/>
      <c r="T229" s="634"/>
      <c r="U229" s="634"/>
      <c r="V229" s="634"/>
      <c r="W229" s="634"/>
      <c r="X229" s="634"/>
      <c r="Y229" s="634"/>
      <c r="Z229" s="634"/>
      <c r="AA229" s="634"/>
      <c r="AB229" s="634"/>
      <c r="AC229" s="634"/>
    </row>
    <row r="230" spans="1:29" ht="12" hidden="1" customHeight="1">
      <c r="A230" s="597"/>
      <c r="B230" s="587"/>
      <c r="C230" s="664"/>
      <c r="D230" s="70" t="s">
        <v>5</v>
      </c>
      <c r="E230" s="308"/>
      <c r="F230" s="48"/>
      <c r="G230" s="49"/>
      <c r="H230" s="49"/>
      <c r="I230" s="49"/>
      <c r="J230" s="49"/>
      <c r="K230" s="48"/>
      <c r="L230" s="48"/>
      <c r="M230" s="48"/>
      <c r="N230" s="48"/>
      <c r="O230" s="50"/>
      <c r="P230" s="51">
        <f>IF(SUM(E229:O229)=0,0,SUMPRODUCT(E230:O230,E229:O229)/SUM(E229:O229))</f>
        <v>0</v>
      </c>
      <c r="Q230" s="127">
        <f>SUM(E20:O20)+SUM(E122:O122)+SUM(E230:O230)</f>
        <v>0</v>
      </c>
      <c r="R230" s="51">
        <f>IF(Q229=0,0,(SUMPRODUCT(E19:O19,E20:O20)+SUMPRODUCT(E121:O121,E122:O122)+SUMPRODUCT(E229:O229,E230:O230))/Q229)</f>
        <v>0</v>
      </c>
      <c r="S230" s="634"/>
      <c r="T230" s="634"/>
      <c r="U230" s="634"/>
      <c r="V230" s="634"/>
      <c r="W230" s="634"/>
      <c r="X230" s="634"/>
      <c r="Y230" s="634"/>
      <c r="Z230" s="634"/>
      <c r="AA230" s="634"/>
      <c r="AB230" s="634"/>
      <c r="AC230" s="634"/>
    </row>
    <row r="231" spans="1:29" ht="12" hidden="1" customHeight="1">
      <c r="A231" s="597"/>
      <c r="B231" s="586">
        <f>+B123</f>
        <v>3</v>
      </c>
      <c r="C231" s="663" t="str">
        <f>+C123</f>
        <v>K0208 (PC2000)</v>
      </c>
      <c r="D231" s="69" t="s">
        <v>3</v>
      </c>
      <c r="E231" s="311"/>
      <c r="F231" s="62"/>
      <c r="G231" s="63"/>
      <c r="H231" s="63"/>
      <c r="I231" s="63"/>
      <c r="J231" s="62"/>
      <c r="K231" s="62"/>
      <c r="L231" s="62"/>
      <c r="M231" s="62"/>
      <c r="N231" s="62"/>
      <c r="O231" s="64"/>
      <c r="P231" s="65">
        <f>IF(SUM(E232:O232)=0,0,SUMPRODUCT(E231:O231,E232:O232)/SUM(E232:O232))</f>
        <v>0</v>
      </c>
      <c r="Q231" s="129">
        <f>SUM(E21:N21)+SUM(E123:O123)+SUM(E231:O231)</f>
        <v>0</v>
      </c>
      <c r="R231" s="130">
        <f>IF(Q232=0,0,(SUMPRODUCT(E21:O21,E22:O22)+SUMPRODUCT(E123:O123,E124:O124)+SUMPRODUCT(E231:O231,E232:O232))/(Q232))</f>
        <v>0</v>
      </c>
      <c r="S231" s="292"/>
      <c r="T231" s="292"/>
      <c r="U231" s="292"/>
      <c r="V231" s="292"/>
      <c r="W231" s="292"/>
      <c r="X231" s="292"/>
      <c r="Y231" s="292"/>
      <c r="Z231" s="292"/>
      <c r="AA231" s="292"/>
      <c r="AB231" s="292"/>
      <c r="AC231" s="292"/>
    </row>
    <row r="232" spans="1:29" ht="12" hidden="1" customHeight="1">
      <c r="A232" s="597"/>
      <c r="B232" s="587"/>
      <c r="C232" s="664"/>
      <c r="D232" s="70" t="s">
        <v>5</v>
      </c>
      <c r="E232" s="308"/>
      <c r="F232" s="48"/>
      <c r="G232" s="48"/>
      <c r="H232" s="48"/>
      <c r="I232" s="49"/>
      <c r="J232" s="48"/>
      <c r="K232" s="48"/>
      <c r="L232" s="48"/>
      <c r="M232" s="48"/>
      <c r="N232" s="48"/>
      <c r="O232" s="50"/>
      <c r="P232" s="51">
        <f>IF(SUM(E231:O231)=0,0,SUMPRODUCT(E232:O232,E231:O231)/SUM(E231:O231))</f>
        <v>0</v>
      </c>
      <c r="Q232" s="127">
        <f>SUM(E22:O22)+SUM(E124:O124)+SUM(E232:O232)</f>
        <v>0</v>
      </c>
      <c r="R232" s="51">
        <f>IF(Q231=0,0,(SUMPRODUCT(E21:O21,E22:O22)+SUMPRODUCT(E123:O123,E124:O124)+SUMPRODUCT(E231:O231,E232:O232))/Q231)</f>
        <v>0</v>
      </c>
      <c r="S232" s="292"/>
      <c r="T232" s="292"/>
      <c r="U232" s="292"/>
      <c r="V232" s="292"/>
      <c r="W232" s="292"/>
      <c r="X232" s="292"/>
      <c r="Y232" s="292"/>
      <c r="Z232" s="292"/>
      <c r="AA232" s="292"/>
      <c r="AB232" s="292"/>
      <c r="AC232" s="292"/>
    </row>
    <row r="233" spans="1:29" ht="12" hidden="1" customHeight="1">
      <c r="A233" s="597"/>
      <c r="B233" s="586">
        <f>+B125</f>
        <v>4</v>
      </c>
      <c r="C233" s="663" t="str">
        <f>+C125</f>
        <v>K0217 (EX2600)</v>
      </c>
      <c r="D233" s="69" t="s">
        <v>3</v>
      </c>
      <c r="E233" s="311"/>
      <c r="F233" s="62"/>
      <c r="G233" s="63"/>
      <c r="H233" s="63"/>
      <c r="I233" s="63"/>
      <c r="J233" s="62"/>
      <c r="K233" s="62"/>
      <c r="L233" s="62"/>
      <c r="M233" s="62"/>
      <c r="N233" s="62"/>
      <c r="O233" s="64"/>
      <c r="P233" s="65">
        <f>IF(SUM(E234:O234)=0,0,SUMPRODUCT(E233:O233,E234:O234)/SUM(E234:O234))</f>
        <v>0</v>
      </c>
      <c r="Q233" s="129">
        <f>SUM(E23:N23)+SUM(E125:O125)+SUM(E233:O233)</f>
        <v>0</v>
      </c>
      <c r="R233" s="130">
        <f>IF(Q234=0,0,(SUMPRODUCT(E23:O23,E24:O24)+SUMPRODUCT(E125:O125,E126:O126)+SUMPRODUCT(E233:O233,E234:O234))/(Q234))</f>
        <v>0</v>
      </c>
      <c r="S233" s="292"/>
      <c r="T233" s="292"/>
      <c r="U233" s="292"/>
      <c r="V233" s="292"/>
      <c r="W233" s="292"/>
      <c r="X233" s="292"/>
      <c r="Y233" s="292"/>
      <c r="Z233" s="292"/>
      <c r="AA233" s="292"/>
      <c r="AB233" s="292"/>
      <c r="AC233" s="292"/>
    </row>
    <row r="234" spans="1:29" ht="12" hidden="1" customHeight="1">
      <c r="A234" s="597"/>
      <c r="B234" s="587"/>
      <c r="C234" s="664"/>
      <c r="D234" s="70" t="s">
        <v>5</v>
      </c>
      <c r="E234" s="308"/>
      <c r="F234" s="48"/>
      <c r="G234" s="49"/>
      <c r="H234" s="48"/>
      <c r="I234" s="49"/>
      <c r="J234" s="48"/>
      <c r="K234" s="48"/>
      <c r="L234" s="48"/>
      <c r="M234" s="48"/>
      <c r="N234" s="48"/>
      <c r="O234" s="50"/>
      <c r="P234" s="51">
        <f>IF(SUM(E233:O233)=0,0,SUMPRODUCT(E234:O234,E233:O233)/SUM(E233:O233))</f>
        <v>0</v>
      </c>
      <c r="Q234" s="127">
        <f>SUM(E24:O24)+SUM(E126:O126)+SUM(E234:O234)</f>
        <v>0</v>
      </c>
      <c r="R234" s="51">
        <f>IF(Q233=0,0,(SUMPRODUCT(E23:O23,E24:O24)+SUMPRODUCT(E125:O125,E126:O126)+SUMPRODUCT(E233:O233,E234:O234))/Q233)</f>
        <v>0</v>
      </c>
      <c r="S234" s="292"/>
      <c r="T234" s="292"/>
      <c r="U234" s="292"/>
      <c r="V234" s="292"/>
      <c r="W234" s="292"/>
      <c r="X234" s="292"/>
      <c r="Y234" s="292"/>
      <c r="Z234" s="292"/>
      <c r="AA234" s="292"/>
      <c r="AB234" s="292"/>
      <c r="AC234" s="292"/>
    </row>
    <row r="235" spans="1:29" ht="12" hidden="1" customHeight="1">
      <c r="A235" s="597"/>
      <c r="B235" s="586">
        <f>+B127</f>
        <v>5</v>
      </c>
      <c r="C235" s="663">
        <f>+C127</f>
        <v>0</v>
      </c>
      <c r="D235" s="69" t="s">
        <v>3</v>
      </c>
      <c r="E235" s="61"/>
      <c r="F235" s="62"/>
      <c r="G235" s="63"/>
      <c r="H235" s="63"/>
      <c r="I235" s="63"/>
      <c r="J235" s="62"/>
      <c r="K235" s="62"/>
      <c r="L235" s="62"/>
      <c r="M235" s="62"/>
      <c r="N235" s="62"/>
      <c r="O235" s="64"/>
      <c r="P235" s="65">
        <f>IF(SUM(E236:O236)=0,0,SUMPRODUCT(E235:O235,E236:O236)/SUM(E236:O236))</f>
        <v>0</v>
      </c>
      <c r="Q235" s="129">
        <f>SUM(E25:N25)+SUM(E127:O127)+SUM(E235:O235)</f>
        <v>0</v>
      </c>
      <c r="R235" s="130">
        <f>IF(Q236=0,0,(SUMPRODUCT(E25:O25,E26:O26)+SUMPRODUCT(E127:O127,E128:O128)+SUMPRODUCT(E235:O235,E236:O236))/(Q236))</f>
        <v>0</v>
      </c>
      <c r="S235" s="292"/>
      <c r="T235" s="292"/>
      <c r="U235" s="292"/>
      <c r="V235" s="292"/>
      <c r="W235" s="292"/>
      <c r="X235" s="292"/>
      <c r="Y235" s="292"/>
      <c r="Z235" s="292"/>
      <c r="AA235" s="292"/>
      <c r="AB235" s="292"/>
      <c r="AC235" s="292"/>
    </row>
    <row r="236" spans="1:29" ht="12" hidden="1" customHeight="1">
      <c r="A236" s="597"/>
      <c r="B236" s="587"/>
      <c r="C236" s="664"/>
      <c r="D236" s="70" t="s">
        <v>5</v>
      </c>
      <c r="E236" s="47"/>
      <c r="F236" s="48"/>
      <c r="G236" s="48"/>
      <c r="H236" s="48"/>
      <c r="I236" s="49"/>
      <c r="J236" s="48"/>
      <c r="K236" s="48"/>
      <c r="L236" s="48"/>
      <c r="M236" s="48"/>
      <c r="N236" s="48"/>
      <c r="O236" s="50"/>
      <c r="P236" s="51">
        <f>IF(SUM(E235:O235)=0,0,SUMPRODUCT(E236:O236,E235:O235)/SUM(E235:O235))</f>
        <v>0</v>
      </c>
      <c r="Q236" s="127">
        <f>SUM(E26:O26)+SUM(E128:O128)+SUM(E236:O236)</f>
        <v>0</v>
      </c>
      <c r="R236" s="51">
        <f>IF(Q235=0,0,(SUMPRODUCT(E25:O25,E26:O26)+SUMPRODUCT(E127:O127,E128:O128)+SUMPRODUCT(E235:O235,E236:O236))/Q235)</f>
        <v>0</v>
      </c>
      <c r="S236" s="292"/>
      <c r="T236" s="292"/>
      <c r="U236" s="292"/>
      <c r="V236" s="292"/>
      <c r="W236" s="292"/>
      <c r="X236" s="292"/>
      <c r="Y236" s="292"/>
      <c r="Z236" s="292"/>
      <c r="AA236" s="292"/>
      <c r="AB236" s="292"/>
      <c r="AC236" s="292"/>
    </row>
    <row r="237" spans="1:29" ht="12" hidden="1" customHeight="1">
      <c r="A237" s="597"/>
      <c r="B237" s="586">
        <f>+B129</f>
        <v>6</v>
      </c>
      <c r="C237" s="663">
        <f>+C129</f>
        <v>0</v>
      </c>
      <c r="D237" s="69" t="s">
        <v>3</v>
      </c>
      <c r="E237" s="61"/>
      <c r="F237" s="62"/>
      <c r="G237" s="63"/>
      <c r="H237" s="63"/>
      <c r="I237" s="63"/>
      <c r="J237" s="62"/>
      <c r="K237" s="62"/>
      <c r="L237" s="62"/>
      <c r="M237" s="62"/>
      <c r="N237" s="62"/>
      <c r="O237" s="64"/>
      <c r="P237" s="65">
        <f>IF(SUM(E238:O238)=0,0,SUMPRODUCT(E237:O237,E238:O238)/SUM(E238:O238))</f>
        <v>0</v>
      </c>
      <c r="Q237" s="129">
        <f>SUM(E27:N27)+SUM(E129:O129)+SUM(E237:O237)</f>
        <v>0</v>
      </c>
      <c r="R237" s="130">
        <f>IF(Q238=0,0,(SUMPRODUCT(E27:O27,E28:O28)+SUMPRODUCT(E129:O129,E130:O130)+SUMPRODUCT(E237:O237,E238:O238))/(Q238))</f>
        <v>0</v>
      </c>
      <c r="S237" s="292"/>
      <c r="T237" s="292"/>
      <c r="U237" s="292"/>
      <c r="V237" s="292"/>
      <c r="W237" s="292"/>
      <c r="X237" s="292"/>
      <c r="Y237" s="292"/>
      <c r="Z237" s="292"/>
      <c r="AA237" s="292"/>
      <c r="AB237" s="292"/>
      <c r="AC237" s="292"/>
    </row>
    <row r="238" spans="1:29" ht="12" hidden="1" customHeight="1">
      <c r="A238" s="597"/>
      <c r="B238" s="587"/>
      <c r="C238" s="664"/>
      <c r="D238" s="70" t="s">
        <v>5</v>
      </c>
      <c r="E238" s="47"/>
      <c r="F238" s="48"/>
      <c r="G238" s="49"/>
      <c r="H238" s="49"/>
      <c r="I238" s="49"/>
      <c r="J238" s="49"/>
      <c r="K238" s="48"/>
      <c r="L238" s="48"/>
      <c r="M238" s="48"/>
      <c r="N238" s="48"/>
      <c r="O238" s="50"/>
      <c r="P238" s="51">
        <f>IF(SUM(E237:O237)=0,0,SUMPRODUCT(E238:O238,E237:O237)/SUM(E237:O237))</f>
        <v>0</v>
      </c>
      <c r="Q238" s="127">
        <f>SUM(E28:O28)+SUM(E130:O130)+SUM(E238:O238)</f>
        <v>0</v>
      </c>
      <c r="R238" s="51">
        <f>IF(Q237=0,0,(SUMPRODUCT(E27:O27,E28:O28)+SUMPRODUCT(E129:O129,E130:O130)+SUMPRODUCT(E237:O237,E238:O238))/Q237)</f>
        <v>0</v>
      </c>
      <c r="S238" s="292"/>
      <c r="T238" s="292"/>
      <c r="U238" s="292"/>
      <c r="V238" s="292"/>
      <c r="W238" s="292"/>
      <c r="X238" s="292"/>
      <c r="Y238" s="292"/>
      <c r="Z238" s="292"/>
      <c r="AA238" s="292"/>
      <c r="AB238" s="292"/>
      <c r="AC238" s="292"/>
    </row>
    <row r="239" spans="1:29" ht="12" hidden="1" customHeight="1">
      <c r="A239" s="597"/>
      <c r="B239" s="586">
        <f>+B131</f>
        <v>7</v>
      </c>
      <c r="C239" s="663">
        <f>+C131</f>
        <v>0</v>
      </c>
      <c r="D239" s="69" t="s">
        <v>3</v>
      </c>
      <c r="E239" s="61"/>
      <c r="F239" s="62"/>
      <c r="G239" s="63"/>
      <c r="H239" s="63"/>
      <c r="I239" s="63"/>
      <c r="J239" s="62"/>
      <c r="K239" s="62"/>
      <c r="L239" s="62"/>
      <c r="M239" s="62"/>
      <c r="N239" s="62"/>
      <c r="O239" s="64"/>
      <c r="P239" s="65">
        <f>IF(SUM(E240:O240)=0,0,SUMPRODUCT(E239:O239,E240:O240)/SUM(E240:O240))</f>
        <v>0</v>
      </c>
      <c r="Q239" s="129">
        <f>SUM(E29:N29)+SUM(E131:O131)+SUM(E239:O239)</f>
        <v>0</v>
      </c>
      <c r="R239" s="130">
        <f>IF(Q240=0,0,(SUMPRODUCT(E29:O29,E30:O30)+SUMPRODUCT(E131:O131,E132:O132)+SUMPRODUCT(E239:O239,E240:O240))/(Q240))</f>
        <v>0</v>
      </c>
      <c r="S239" s="292"/>
      <c r="T239" s="292"/>
      <c r="U239" s="292"/>
      <c r="V239" s="292"/>
      <c r="W239" s="292"/>
      <c r="X239" s="292"/>
      <c r="Y239" s="292"/>
      <c r="Z239" s="292"/>
      <c r="AA239" s="292"/>
      <c r="AB239" s="292"/>
      <c r="AC239" s="292"/>
    </row>
    <row r="240" spans="1:29" ht="12" hidden="1" customHeight="1">
      <c r="A240" s="597"/>
      <c r="B240" s="587"/>
      <c r="C240" s="664"/>
      <c r="D240" s="70" t="s">
        <v>5</v>
      </c>
      <c r="E240" s="47"/>
      <c r="F240" s="48"/>
      <c r="G240" s="48"/>
      <c r="H240" s="48"/>
      <c r="I240" s="49"/>
      <c r="J240" s="48"/>
      <c r="K240" s="48"/>
      <c r="L240" s="48"/>
      <c r="M240" s="48"/>
      <c r="N240" s="48"/>
      <c r="O240" s="50"/>
      <c r="P240" s="51">
        <f>IF(SUM(E239:O239)=0,0,SUMPRODUCT(E240:O240,E239:O239)/SUM(E239:O239))</f>
        <v>0</v>
      </c>
      <c r="Q240" s="127">
        <f>SUM(E30:O30)+SUM(E132:O132)+SUM(E240:O240)</f>
        <v>0</v>
      </c>
      <c r="R240" s="51">
        <f>IF(Q239=0,0,(SUMPRODUCT(E29:O29,E30:O30)+SUMPRODUCT(E131:O131,E132:O132)+SUMPRODUCT(E239:O239,E240:O240))/Q239)</f>
        <v>0</v>
      </c>
      <c r="S240" s="292"/>
      <c r="T240" s="292"/>
      <c r="U240" s="292"/>
      <c r="V240" s="292"/>
      <c r="W240" s="292"/>
      <c r="X240" s="292"/>
      <c r="Y240" s="292"/>
      <c r="Z240" s="292"/>
      <c r="AA240" s="292"/>
      <c r="AB240" s="292"/>
      <c r="AC240" s="292"/>
    </row>
    <row r="241" spans="1:29" ht="12" hidden="1" customHeight="1">
      <c r="A241" s="597"/>
      <c r="B241" s="586">
        <f>+B133</f>
        <v>8</v>
      </c>
      <c r="C241" s="663">
        <f>+C133</f>
        <v>0</v>
      </c>
      <c r="D241" s="69" t="s">
        <v>3</v>
      </c>
      <c r="E241" s="61"/>
      <c r="F241" s="62"/>
      <c r="G241" s="63"/>
      <c r="H241" s="63"/>
      <c r="I241" s="63"/>
      <c r="J241" s="62"/>
      <c r="K241" s="62"/>
      <c r="L241" s="62"/>
      <c r="M241" s="62"/>
      <c r="N241" s="62"/>
      <c r="O241" s="64"/>
      <c r="P241" s="65">
        <f>IF(SUM(E242:O242)=0,0,SUMPRODUCT(E241:O241,E242:O242)/SUM(E242:O242))</f>
        <v>0</v>
      </c>
      <c r="Q241" s="129">
        <f>SUM(E31:N31)+SUM(E133:O133)+SUM(E241:O241)</f>
        <v>0</v>
      </c>
      <c r="R241" s="130">
        <f>IF(Q242=0,0,(SUMPRODUCT(E31:O31,E32:O32)+SUMPRODUCT(E133:O133,E134:O134)+SUMPRODUCT(E241:O241,E242:O242))/(Q242))</f>
        <v>0</v>
      </c>
      <c r="S241" s="292"/>
      <c r="T241" s="292"/>
      <c r="U241" s="292"/>
      <c r="V241" s="292"/>
      <c r="W241" s="292"/>
      <c r="X241" s="292"/>
      <c r="Y241" s="292"/>
      <c r="Z241" s="292"/>
      <c r="AA241" s="292"/>
      <c r="AB241" s="292"/>
      <c r="AC241" s="292"/>
    </row>
    <row r="242" spans="1:29" ht="12" hidden="1" customHeight="1">
      <c r="A242" s="597"/>
      <c r="B242" s="587"/>
      <c r="C242" s="664"/>
      <c r="D242" s="70" t="s">
        <v>5</v>
      </c>
      <c r="E242" s="47"/>
      <c r="F242" s="48"/>
      <c r="G242" s="48"/>
      <c r="H242" s="48"/>
      <c r="I242" s="49"/>
      <c r="J242" s="48"/>
      <c r="K242" s="48"/>
      <c r="L242" s="48"/>
      <c r="M242" s="48"/>
      <c r="N242" s="48"/>
      <c r="O242" s="50"/>
      <c r="P242" s="51">
        <f>IF(SUM(E241:O241)=0,0,SUMPRODUCT(E242:O242,E241:O241)/SUM(E241:O241))</f>
        <v>0</v>
      </c>
      <c r="Q242" s="127">
        <f>SUM(E32:O32)+SUM(E134:O134)+SUM(E242:O242)</f>
        <v>0</v>
      </c>
      <c r="R242" s="51">
        <f>IF(Q241=0,0,(SUMPRODUCT(E31:O31,E32:O32)+SUMPRODUCT(E133:O133,E134:O134)+SUMPRODUCT(E241:O241,E242:O242))/Q241)</f>
        <v>0</v>
      </c>
      <c r="S242" s="292"/>
      <c r="T242" s="292"/>
      <c r="U242" s="292"/>
      <c r="V242" s="292"/>
      <c r="W242" s="292"/>
      <c r="X242" s="292"/>
      <c r="Y242" s="292"/>
      <c r="Z242" s="292"/>
      <c r="AA242" s="292"/>
      <c r="AB242" s="292"/>
      <c r="AC242" s="292"/>
    </row>
    <row r="243" spans="1:29" ht="12" hidden="1" customHeight="1">
      <c r="A243" s="597"/>
      <c r="B243" s="586">
        <f>+B135</f>
        <v>9</v>
      </c>
      <c r="C243" s="663">
        <f>+C135</f>
        <v>0</v>
      </c>
      <c r="D243" s="69" t="s">
        <v>3</v>
      </c>
      <c r="E243" s="61"/>
      <c r="F243" s="62"/>
      <c r="G243" s="63"/>
      <c r="H243" s="63"/>
      <c r="I243" s="63"/>
      <c r="J243" s="62"/>
      <c r="K243" s="62"/>
      <c r="L243" s="62"/>
      <c r="M243" s="62"/>
      <c r="N243" s="62"/>
      <c r="O243" s="64"/>
      <c r="P243" s="65">
        <f>IF(SUM(E244:O244)=0,0,SUMPRODUCT(E243:O243,E244:O244)/SUM(E244:O244))</f>
        <v>0</v>
      </c>
      <c r="Q243" s="129">
        <f>SUM(E33:N33)+SUM(E135:O135)+SUM(E243:O243)</f>
        <v>0</v>
      </c>
      <c r="R243" s="130">
        <f>IF(Q244=0,0,(SUMPRODUCT(E33:O33,E34:O34)+SUMPRODUCT(E135:O135,E136:O136)+SUMPRODUCT(E243:O243,E244:O244))/(Q244))</f>
        <v>0</v>
      </c>
      <c r="S243" s="292"/>
      <c r="T243" s="292"/>
      <c r="U243" s="292"/>
      <c r="V243" s="292"/>
      <c r="W243" s="292"/>
      <c r="X243" s="292"/>
      <c r="Y243" s="292"/>
      <c r="Z243" s="292"/>
      <c r="AA243" s="292"/>
      <c r="AB243" s="292"/>
      <c r="AC243" s="292"/>
    </row>
    <row r="244" spans="1:29" ht="12" hidden="1" customHeight="1">
      <c r="A244" s="597"/>
      <c r="B244" s="587"/>
      <c r="C244" s="664"/>
      <c r="D244" s="70" t="s">
        <v>5</v>
      </c>
      <c r="E244" s="47"/>
      <c r="F244" s="48"/>
      <c r="G244" s="48"/>
      <c r="H244" s="48"/>
      <c r="I244" s="49"/>
      <c r="J244" s="48"/>
      <c r="K244" s="48"/>
      <c r="L244" s="48"/>
      <c r="M244" s="48"/>
      <c r="N244" s="48"/>
      <c r="O244" s="50"/>
      <c r="P244" s="51">
        <f>IF(SUM(E243:O243)=0,0,SUMPRODUCT(E244:O244,E243:O243)/SUM(E243:O243))</f>
        <v>0</v>
      </c>
      <c r="Q244" s="127">
        <f>SUM(E34:O34)+SUM(E136:O136)+SUM(E244:O244)</f>
        <v>0</v>
      </c>
      <c r="R244" s="51">
        <f>IF(Q243=0,0,(SUMPRODUCT(E33:O33,E34:O34)+SUMPRODUCT(E135:O135,E136:O136)+SUMPRODUCT(E243:O243,E244:O244))/Q243)</f>
        <v>0</v>
      </c>
      <c r="S244" s="292"/>
      <c r="T244" s="292"/>
      <c r="U244" s="292"/>
      <c r="V244" s="292"/>
      <c r="W244" s="292"/>
      <c r="X244" s="292"/>
      <c r="Y244" s="292"/>
      <c r="Z244" s="292"/>
      <c r="AA244" s="292"/>
      <c r="AB244" s="292"/>
      <c r="AC244" s="292"/>
    </row>
    <row r="245" spans="1:29" ht="12" hidden="1" customHeight="1">
      <c r="A245" s="597"/>
      <c r="B245" s="586">
        <f>+B137</f>
        <v>10</v>
      </c>
      <c r="C245" s="663">
        <f>+C137</f>
        <v>0</v>
      </c>
      <c r="D245" s="69" t="s">
        <v>3</v>
      </c>
      <c r="E245" s="61"/>
      <c r="F245" s="62"/>
      <c r="G245" s="63"/>
      <c r="H245" s="63"/>
      <c r="I245" s="63"/>
      <c r="J245" s="62"/>
      <c r="K245" s="62"/>
      <c r="L245" s="62"/>
      <c r="M245" s="62"/>
      <c r="N245" s="62"/>
      <c r="O245" s="64"/>
      <c r="P245" s="65">
        <f>IF(SUM(E246:O246)=0,0,SUMPRODUCT(E245:O245,E246:O246)/SUM(E246:O246))</f>
        <v>0</v>
      </c>
      <c r="Q245" s="129">
        <f>SUM(E35:N35)+SUM(E137:O137)+SUM(E245:O245)</f>
        <v>0</v>
      </c>
      <c r="R245" s="130">
        <f>IF(Q246=0,0,(SUMPRODUCT(E35:O35,E36:O36)+SUMPRODUCT(E137:O137,E138:O138)+SUMPRODUCT(E245:O245,E246:O246))/(Q246))</f>
        <v>0</v>
      </c>
      <c r="S245" s="292"/>
      <c r="T245" s="292"/>
      <c r="U245" s="292"/>
      <c r="V245" s="292"/>
      <c r="W245" s="292"/>
      <c r="X245" s="292"/>
      <c r="Y245" s="292"/>
      <c r="Z245" s="292"/>
      <c r="AA245" s="292"/>
      <c r="AB245" s="292"/>
      <c r="AC245" s="292"/>
    </row>
    <row r="246" spans="1:29" ht="12" hidden="1" customHeight="1">
      <c r="A246" s="597"/>
      <c r="B246" s="587"/>
      <c r="C246" s="664"/>
      <c r="D246" s="70" t="s">
        <v>5</v>
      </c>
      <c r="E246" s="47"/>
      <c r="F246" s="48"/>
      <c r="G246" s="48"/>
      <c r="H246" s="49"/>
      <c r="I246" s="49"/>
      <c r="J246" s="48"/>
      <c r="K246" s="48"/>
      <c r="L246" s="48"/>
      <c r="M246" s="48"/>
      <c r="N246" s="48"/>
      <c r="O246" s="50"/>
      <c r="P246" s="51">
        <f>IF(SUM(E245:O245)=0,0,SUMPRODUCT(E246:O246,E245:O245)/SUM(E245:O245))</f>
        <v>0</v>
      </c>
      <c r="Q246" s="127">
        <f>SUM(E36:O36)+SUM(E138:O138)+SUM(E246:O246)</f>
        <v>0</v>
      </c>
      <c r="R246" s="51">
        <f>IF(Q245=0,0,(SUMPRODUCT(E35:O35,E36:O36)+SUMPRODUCT(E137:O137,E138:O138)+SUMPRODUCT(E245:O245,E246:O246))/Q245)</f>
        <v>0</v>
      </c>
      <c r="S246" s="292"/>
      <c r="T246" s="292"/>
      <c r="U246" s="292"/>
      <c r="V246" s="292"/>
      <c r="W246" s="292"/>
      <c r="X246" s="292"/>
      <c r="Y246" s="292"/>
      <c r="Z246" s="292"/>
      <c r="AA246" s="292"/>
      <c r="AB246" s="292"/>
      <c r="AC246" s="292"/>
    </row>
    <row r="247" spans="1:29" ht="12" hidden="1" customHeight="1">
      <c r="A247" s="597"/>
      <c r="B247" s="586">
        <f>+B139</f>
        <v>11</v>
      </c>
      <c r="C247" s="663">
        <f>+C139</f>
        <v>0</v>
      </c>
      <c r="D247" s="69" t="s">
        <v>3</v>
      </c>
      <c r="E247" s="61"/>
      <c r="F247" s="62"/>
      <c r="G247" s="63"/>
      <c r="H247" s="63"/>
      <c r="I247" s="63"/>
      <c r="J247" s="62"/>
      <c r="K247" s="62"/>
      <c r="L247" s="62"/>
      <c r="M247" s="62"/>
      <c r="N247" s="62"/>
      <c r="O247" s="64"/>
      <c r="P247" s="65">
        <f>IF(SUM(E248:O248)=0,0,SUMPRODUCT(E247:O247,E248:O248)/SUM(E248:O248))</f>
        <v>0</v>
      </c>
      <c r="Q247" s="129">
        <f>SUM(E37:N37)+SUM(E139:O139)+SUM(E247:O247)</f>
        <v>0</v>
      </c>
      <c r="R247" s="130">
        <f>IF(Q248=0,0,(SUMPRODUCT(E37:O37,E38:O38)+SUMPRODUCT(E139:O139,E140:O140)+SUMPRODUCT(E247:O247,E248:O248))/(Q248))</f>
        <v>0</v>
      </c>
      <c r="S247" s="292"/>
      <c r="T247" s="292"/>
      <c r="U247" s="292"/>
      <c r="V247" s="292"/>
      <c r="W247" s="292"/>
      <c r="X247" s="292"/>
      <c r="Y247" s="292"/>
      <c r="Z247" s="292"/>
      <c r="AA247" s="292"/>
      <c r="AB247" s="292"/>
      <c r="AC247" s="292"/>
    </row>
    <row r="248" spans="1:29" ht="12" hidden="1" customHeight="1">
      <c r="A248" s="597"/>
      <c r="B248" s="587"/>
      <c r="C248" s="664"/>
      <c r="D248" s="70" t="s">
        <v>5</v>
      </c>
      <c r="E248" s="47"/>
      <c r="F248" s="48"/>
      <c r="G248" s="48"/>
      <c r="H248" s="48"/>
      <c r="I248" s="49"/>
      <c r="J248" s="48"/>
      <c r="K248" s="48"/>
      <c r="L248" s="48"/>
      <c r="M248" s="48"/>
      <c r="N248" s="48"/>
      <c r="O248" s="50"/>
      <c r="P248" s="51">
        <f>IF(SUM(E247:O247)=0,0,SUMPRODUCT(E248:O248,E247:O247)/SUM(E247:O247))</f>
        <v>0</v>
      </c>
      <c r="Q248" s="127">
        <f>SUM(E38:O38)+SUM(E140:O140)+SUM(E248:O248)</f>
        <v>0</v>
      </c>
      <c r="R248" s="51">
        <f>IF(Q247=0,0,(SUMPRODUCT(E37:O37,E38:O38)+SUMPRODUCT(E139:O139,E140:O140)+SUMPRODUCT(E247:O247,E248:O248))/Q247)</f>
        <v>0</v>
      </c>
      <c r="S248" s="292"/>
      <c r="T248" s="292"/>
      <c r="U248" s="292"/>
      <c r="V248" s="292"/>
      <c r="W248" s="292"/>
      <c r="X248" s="292"/>
      <c r="Y248" s="292"/>
      <c r="Z248" s="292"/>
      <c r="AA248" s="292"/>
      <c r="AB248" s="292"/>
      <c r="AC248" s="292"/>
    </row>
    <row r="249" spans="1:29" ht="12" hidden="1" customHeight="1">
      <c r="A249" s="597"/>
      <c r="B249" s="586">
        <f>+B141</f>
        <v>12</v>
      </c>
      <c r="C249" s="663">
        <f>+C141</f>
        <v>0</v>
      </c>
      <c r="D249" s="69" t="s">
        <v>3</v>
      </c>
      <c r="E249" s="61"/>
      <c r="F249" s="62"/>
      <c r="G249" s="63"/>
      <c r="H249" s="63"/>
      <c r="I249" s="63"/>
      <c r="J249" s="62"/>
      <c r="K249" s="62"/>
      <c r="L249" s="62"/>
      <c r="M249" s="62"/>
      <c r="N249" s="62"/>
      <c r="O249" s="64"/>
      <c r="P249" s="65">
        <f>IF(SUM(E250:O250)=0,0,SUMPRODUCT(E249:O249,E250:O250)/SUM(E250:O250))</f>
        <v>0</v>
      </c>
      <c r="Q249" s="129">
        <f>SUM(E39:N39)+SUM(E141:O141)+SUM(E249:O249)</f>
        <v>0</v>
      </c>
      <c r="R249" s="130">
        <f>IF(Q250=0,0,(SUMPRODUCT(E39:O39,E40:O40)+SUMPRODUCT(E141:O141,E142:O142)+SUMPRODUCT(E249:O249,E250:O250))/(Q250))</f>
        <v>0</v>
      </c>
      <c r="S249" s="292"/>
      <c r="T249" s="292"/>
      <c r="U249" s="292"/>
      <c r="V249" s="292"/>
      <c r="W249" s="292"/>
      <c r="X249" s="292"/>
      <c r="Y249" s="292"/>
      <c r="Z249" s="292"/>
      <c r="AA249" s="292"/>
      <c r="AB249" s="292"/>
      <c r="AC249" s="292"/>
    </row>
    <row r="250" spans="1:29" ht="12" hidden="1" customHeight="1">
      <c r="A250" s="597"/>
      <c r="B250" s="587"/>
      <c r="C250" s="664"/>
      <c r="D250" s="70" t="s">
        <v>5</v>
      </c>
      <c r="E250" s="47"/>
      <c r="F250" s="48"/>
      <c r="G250" s="48"/>
      <c r="H250" s="48"/>
      <c r="I250" s="49"/>
      <c r="J250" s="48"/>
      <c r="K250" s="48"/>
      <c r="L250" s="48"/>
      <c r="M250" s="48"/>
      <c r="N250" s="48"/>
      <c r="O250" s="50"/>
      <c r="P250" s="51">
        <f>IF(SUM(E249:O249)=0,0,SUMPRODUCT(E250:O250,E249:O249)/SUM(E249:O249))</f>
        <v>0</v>
      </c>
      <c r="Q250" s="127">
        <f>SUM(E40:O40)+SUM(E142:O142)+SUM(E250:O250)</f>
        <v>0</v>
      </c>
      <c r="R250" s="51">
        <f>IF(Q249=0,0,(SUMPRODUCT(E39:O39,E40:O40)+SUMPRODUCT(E141:O141,E142:O142)+SUMPRODUCT(E249:O249,E250:O250))/Q249)</f>
        <v>0</v>
      </c>
      <c r="S250" s="292"/>
      <c r="T250" s="292"/>
      <c r="U250" s="292"/>
      <c r="V250" s="292"/>
      <c r="W250" s="292"/>
      <c r="X250" s="292"/>
      <c r="Y250" s="292"/>
      <c r="Z250" s="292"/>
      <c r="AA250" s="292"/>
      <c r="AB250" s="292"/>
      <c r="AC250" s="292"/>
    </row>
    <row r="251" spans="1:29" ht="12" hidden="1" customHeight="1">
      <c r="A251" s="597"/>
      <c r="B251" s="586">
        <f>+B143</f>
        <v>13</v>
      </c>
      <c r="C251" s="663">
        <f>+C143</f>
        <v>0</v>
      </c>
      <c r="D251" s="69" t="s">
        <v>3</v>
      </c>
      <c r="E251" s="61"/>
      <c r="F251" s="62"/>
      <c r="G251" s="63"/>
      <c r="H251" s="63"/>
      <c r="I251" s="63"/>
      <c r="J251" s="62"/>
      <c r="K251" s="62"/>
      <c r="L251" s="62"/>
      <c r="M251" s="62"/>
      <c r="N251" s="62"/>
      <c r="O251" s="64"/>
      <c r="P251" s="65">
        <f>IF(SUM(E252:O252)=0,0,SUMPRODUCT(E251:O251,E252:O252)/SUM(E252:O252))</f>
        <v>0</v>
      </c>
      <c r="Q251" s="129">
        <f>SUM(E41:N41)+SUM(E143:O143)+SUM(E251:O251)</f>
        <v>0</v>
      </c>
      <c r="R251" s="130">
        <f>IF(Q252=0,0,(SUMPRODUCT(E41:O41,E42:O42)+SUMPRODUCT(E143:O143,E144:O144)+SUMPRODUCT(E251:O251,E252:O252))/(Q252))</f>
        <v>0</v>
      </c>
      <c r="S251" s="292"/>
      <c r="T251" s="292"/>
      <c r="U251" s="292"/>
      <c r="V251" s="292"/>
      <c r="W251" s="292"/>
      <c r="X251" s="292"/>
      <c r="Y251" s="292"/>
      <c r="Z251" s="292"/>
      <c r="AA251" s="292"/>
      <c r="AB251" s="292"/>
      <c r="AC251" s="292"/>
    </row>
    <row r="252" spans="1:29" ht="12" hidden="1" customHeight="1">
      <c r="A252" s="597"/>
      <c r="B252" s="587"/>
      <c r="C252" s="664"/>
      <c r="D252" s="70" t="s">
        <v>5</v>
      </c>
      <c r="E252" s="47"/>
      <c r="F252" s="48"/>
      <c r="G252" s="48"/>
      <c r="H252" s="48"/>
      <c r="I252" s="49"/>
      <c r="J252" s="48"/>
      <c r="K252" s="48"/>
      <c r="L252" s="48"/>
      <c r="M252" s="48"/>
      <c r="N252" s="48"/>
      <c r="O252" s="50"/>
      <c r="P252" s="51">
        <f>IF(SUM(E251:O251)=0,0,SUMPRODUCT(E252:O252,E251:O251)/SUM(E251:O251))</f>
        <v>0</v>
      </c>
      <c r="Q252" s="127">
        <f>SUM(E42:O42)+SUM(E144:O144)+SUM(E252:O252)</f>
        <v>0</v>
      </c>
      <c r="R252" s="51">
        <f>IF(Q251=0,0,(SUMPRODUCT(E41:O41,E42:O42)+SUMPRODUCT(E143:O143,E144:O144)+SUMPRODUCT(E251:O251,E252:O252))/Q251)</f>
        <v>0</v>
      </c>
      <c r="S252" s="292"/>
      <c r="T252" s="292"/>
      <c r="U252" s="292"/>
      <c r="V252" s="292"/>
      <c r="W252" s="292"/>
      <c r="X252" s="292"/>
      <c r="Y252" s="292"/>
      <c r="Z252" s="292"/>
      <c r="AA252" s="292"/>
      <c r="AB252" s="292"/>
      <c r="AC252" s="292"/>
    </row>
    <row r="253" spans="1:29" ht="12" hidden="1" customHeight="1">
      <c r="A253" s="597"/>
      <c r="B253" s="586">
        <f>+B145</f>
        <v>14</v>
      </c>
      <c r="C253" s="663">
        <f>+C145</f>
        <v>0</v>
      </c>
      <c r="D253" s="69" t="s">
        <v>3</v>
      </c>
      <c r="E253" s="61"/>
      <c r="F253" s="62"/>
      <c r="G253" s="63"/>
      <c r="H253" s="63"/>
      <c r="I253" s="63"/>
      <c r="J253" s="62"/>
      <c r="K253" s="62"/>
      <c r="L253" s="62"/>
      <c r="M253" s="62"/>
      <c r="N253" s="62"/>
      <c r="O253" s="64"/>
      <c r="P253" s="65">
        <f>IF(SUM(E254:O254)=0,0,SUMPRODUCT(E253:O253,E254:O254)/SUM(E254:O254))</f>
        <v>0</v>
      </c>
      <c r="Q253" s="129">
        <f>SUM(E43:N43)+SUM(E145:O145)+SUM(E253:O253)</f>
        <v>0</v>
      </c>
      <c r="R253" s="130">
        <f>IF(Q254=0,0,(SUMPRODUCT(E43:O43,E44:O44)+SUMPRODUCT(E145:O145,E146:O146)+SUMPRODUCT(E253:O253,E254:O254))/(Q254))</f>
        <v>0</v>
      </c>
      <c r="S253" s="292"/>
      <c r="T253" s="292"/>
      <c r="U253" s="292"/>
      <c r="V253" s="292"/>
      <c r="W253" s="292"/>
      <c r="X253" s="292"/>
      <c r="Y253" s="292"/>
      <c r="Z253" s="292"/>
      <c r="AA253" s="292"/>
      <c r="AB253" s="292"/>
      <c r="AC253" s="292"/>
    </row>
    <row r="254" spans="1:29" ht="12" hidden="1" customHeight="1">
      <c r="A254" s="667"/>
      <c r="B254" s="587"/>
      <c r="C254" s="664"/>
      <c r="D254" s="70" t="s">
        <v>5</v>
      </c>
      <c r="E254" s="47"/>
      <c r="F254" s="48"/>
      <c r="G254" s="49"/>
      <c r="H254" s="49"/>
      <c r="I254" s="49"/>
      <c r="J254" s="49"/>
      <c r="K254" s="48"/>
      <c r="L254" s="48"/>
      <c r="M254" s="48"/>
      <c r="N254" s="48"/>
      <c r="O254" s="50"/>
      <c r="P254" s="51">
        <f>IF(SUM(E253:O253)=0,0,SUMPRODUCT(E254:O254,E253:O253)/SUM(E253:O253))</f>
        <v>0</v>
      </c>
      <c r="Q254" s="127">
        <f>SUM(E44:O44)+SUM(E146:O146)+SUM(E254:O254)</f>
        <v>0</v>
      </c>
      <c r="R254" s="51">
        <f>IF(Q253=0,0,(SUMPRODUCT(E43:O43,E44:O44)+SUMPRODUCT(E145:O145,E146:O146)+SUMPRODUCT(E253:O253,E254:O254))/Q253)</f>
        <v>0</v>
      </c>
      <c r="S254" s="292"/>
      <c r="T254" s="292"/>
      <c r="U254" s="292"/>
      <c r="V254" s="292"/>
      <c r="W254" s="292"/>
      <c r="X254" s="292"/>
      <c r="Y254" s="292"/>
      <c r="Z254" s="292"/>
      <c r="AA254" s="292"/>
      <c r="AB254" s="292"/>
      <c r="AC254" s="292"/>
    </row>
    <row r="255" spans="1:29" ht="12" hidden="1" customHeight="1">
      <c r="A255" s="610" t="s">
        <v>6</v>
      </c>
      <c r="B255" s="611"/>
      <c r="C255" s="611"/>
      <c r="D255" s="118" t="s">
        <v>3</v>
      </c>
      <c r="E255" s="81">
        <f>E227+E229+E231+E233+E235+E237+E239+E241+E243+E245+E247+E249+E251+E253</f>
        <v>0</v>
      </c>
      <c r="F255" s="82">
        <f t="shared" ref="F255:O255" si="33">F227+F229+F231+F233+F235+F237+F239+F241+F243+F245+F247+F249+F251+F253</f>
        <v>0</v>
      </c>
      <c r="G255" s="82">
        <f t="shared" si="33"/>
        <v>0</v>
      </c>
      <c r="H255" s="82">
        <f t="shared" si="33"/>
        <v>0</v>
      </c>
      <c r="I255" s="82">
        <f t="shared" si="33"/>
        <v>0</v>
      </c>
      <c r="J255" s="82">
        <f t="shared" si="33"/>
        <v>0</v>
      </c>
      <c r="K255" s="82">
        <f t="shared" si="33"/>
        <v>0</v>
      </c>
      <c r="L255" s="82">
        <f t="shared" si="33"/>
        <v>0</v>
      </c>
      <c r="M255" s="82">
        <f t="shared" si="33"/>
        <v>0</v>
      </c>
      <c r="N255" s="82">
        <f t="shared" si="33"/>
        <v>0</v>
      </c>
      <c r="O255" s="83">
        <f t="shared" si="33"/>
        <v>0</v>
      </c>
      <c r="P255" s="84">
        <f>IF(SUM(E256:O256)=0,0,SUMPRODUCT(E255:O255,E256:O256)/SUM(E256:O256))</f>
        <v>0</v>
      </c>
      <c r="Q255" s="84">
        <f>SUM(E45:O45)+SUM(E147:O147)+SUM(E255:O255)</f>
        <v>0</v>
      </c>
      <c r="R255" s="126">
        <f>IF(Q256=0,0,(SUMPRODUCT(E45:O45,E46:O46)+SUMPRODUCT(E147:O147,E148:O148)+SUMPRODUCT(E255:O255,E256:O256))/(Q256))</f>
        <v>0</v>
      </c>
    </row>
    <row r="256" spans="1:29" ht="12" hidden="1" customHeight="1">
      <c r="A256" s="608" t="s">
        <v>1</v>
      </c>
      <c r="B256" s="609"/>
      <c r="C256" s="609"/>
      <c r="D256" s="76" t="s">
        <v>5</v>
      </c>
      <c r="E256" s="77">
        <f t="shared" ref="E256:O256" si="34">IF(E255=0,0,(E227*E228+E229*E230+E231*E232+E233*E234+E235*E236+E237*E238+E239*E240+E241*E242+E243*E244+E245*E246+E247*E248+E249*E250+E251*E252+E253*E254)/E255)</f>
        <v>0</v>
      </c>
      <c r="F256" s="78">
        <f t="shared" si="34"/>
        <v>0</v>
      </c>
      <c r="G256" s="78">
        <f t="shared" si="34"/>
        <v>0</v>
      </c>
      <c r="H256" s="78">
        <f t="shared" si="34"/>
        <v>0</v>
      </c>
      <c r="I256" s="78">
        <f t="shared" si="34"/>
        <v>0</v>
      </c>
      <c r="J256" s="78">
        <f t="shared" si="34"/>
        <v>0</v>
      </c>
      <c r="K256" s="78">
        <f t="shared" si="34"/>
        <v>0</v>
      </c>
      <c r="L256" s="78">
        <f t="shared" si="34"/>
        <v>0</v>
      </c>
      <c r="M256" s="78">
        <f t="shared" si="34"/>
        <v>0</v>
      </c>
      <c r="N256" s="78">
        <f t="shared" si="34"/>
        <v>0</v>
      </c>
      <c r="O256" s="79">
        <f t="shared" si="34"/>
        <v>0</v>
      </c>
      <c r="P256" s="85">
        <f>IF(SUM(E255:O255)=0,0,SUMPRODUCT(E256:O256,E255:O255)/SUM(E255:O255))</f>
        <v>0</v>
      </c>
      <c r="Q256" s="132">
        <f>SUM(E46:O46)+SUM(E148:O148)+SUM(E256:O256)</f>
        <v>0</v>
      </c>
      <c r="R256" s="85">
        <f>IF(Q255=0,0,(SUMPRODUCT(E45:O45,E46:O46)+SUMPRODUCT(E147:O147,E148:O148)+SUMPRODUCT(E255:O255,E256:O256))/Q255)</f>
        <v>0</v>
      </c>
      <c r="T256" s="8"/>
      <c r="U256" s="8"/>
    </row>
    <row r="257" spans="1:29" ht="12" customHeight="1">
      <c r="A257" s="612" t="s">
        <v>140</v>
      </c>
      <c r="B257" s="668">
        <f>+B149</f>
        <v>1</v>
      </c>
      <c r="C257" s="665" t="s">
        <v>248</v>
      </c>
      <c r="D257" s="115" t="s">
        <v>3</v>
      </c>
      <c r="E257" s="335">
        <v>1240</v>
      </c>
      <c r="F257" s="324">
        <v>0</v>
      </c>
      <c r="G257" s="306">
        <v>400</v>
      </c>
      <c r="H257" s="306">
        <v>160</v>
      </c>
      <c r="I257" s="306">
        <v>1480</v>
      </c>
      <c r="J257" s="306">
        <v>5480</v>
      </c>
      <c r="K257" s="306">
        <v>3400</v>
      </c>
      <c r="L257" s="335">
        <v>1600</v>
      </c>
      <c r="M257" s="324">
        <v>3280</v>
      </c>
      <c r="N257" s="306">
        <v>1880</v>
      </c>
      <c r="O257" s="44"/>
      <c r="P257" s="45">
        <f>IF(SUM(E258:O258)=0,0,SUMPRODUCT(E257:O257,E258:O258)/SUM(E258:O258))</f>
        <v>2138.9138769464212</v>
      </c>
      <c r="Q257" s="84">
        <f>SUM(E47:N47)+SUM(E149:O149)+SUM(E257:O257)</f>
        <v>56320</v>
      </c>
      <c r="R257" s="126">
        <f>IF(Q258=0,0,(SUMPRODUCT(E47:O47,E48:O48)+SUMPRODUCT(E149:O149,E150:O150)+SUMPRODUCT(E257:O257,E258:O258))/(Q258))</f>
        <v>2953.562726183176</v>
      </c>
    </row>
    <row r="258" spans="1:29" ht="12" customHeight="1">
      <c r="A258" s="597"/>
      <c r="B258" s="586"/>
      <c r="C258" s="666"/>
      <c r="D258" s="70" t="s">
        <v>5</v>
      </c>
      <c r="E258" s="309">
        <v>6520.63</v>
      </c>
      <c r="F258" s="309">
        <v>0</v>
      </c>
      <c r="G258" s="309">
        <v>6081.95</v>
      </c>
      <c r="H258" s="308">
        <v>5999.28</v>
      </c>
      <c r="I258" s="308">
        <v>6161.6</v>
      </c>
      <c r="J258" s="308">
        <v>6560.92</v>
      </c>
      <c r="K258" s="308">
        <v>6280.19</v>
      </c>
      <c r="L258" s="309">
        <v>6195.27</v>
      </c>
      <c r="M258" s="309">
        <v>6328.8</v>
      </c>
      <c r="N258" s="309">
        <v>5229.3599999999997</v>
      </c>
      <c r="O258" s="50"/>
      <c r="P258" s="51">
        <f>IF(SUM(E257:O257)=0,0,SUMPRODUCT(E258:O258,E257:O257)/SUM(E257:O257))</f>
        <v>6258.2449471458767</v>
      </c>
      <c r="Q258" s="127">
        <f>SUM(E48:O48)+SUM(E150:O150)+SUM(E258:O258)</f>
        <v>111914.26999999999</v>
      </c>
      <c r="R258" s="51">
        <f>IF(Q257=0,0,(SUMPRODUCT(E47:O47,E48:O48)+SUMPRODUCT(E149:O149,E150:O150)+SUMPRODUCT(E257:O257,E258:O258))/Q257)</f>
        <v>5869.0663423295455</v>
      </c>
    </row>
    <row r="259" spans="1:29" ht="12" customHeight="1">
      <c r="A259" s="597"/>
      <c r="B259" s="586">
        <f>+B151</f>
        <v>2</v>
      </c>
      <c r="C259" s="665" t="s">
        <v>228</v>
      </c>
      <c r="D259" s="69" t="s">
        <v>3</v>
      </c>
      <c r="E259" s="332">
        <v>4000</v>
      </c>
      <c r="F259" s="312">
        <v>0</v>
      </c>
      <c r="G259" s="311">
        <v>2600</v>
      </c>
      <c r="H259" s="311">
        <v>5880</v>
      </c>
      <c r="I259" s="311">
        <v>6960</v>
      </c>
      <c r="J259" s="311">
        <v>13920</v>
      </c>
      <c r="K259" s="311">
        <v>9320</v>
      </c>
      <c r="L259" s="332">
        <v>4640</v>
      </c>
      <c r="M259" s="312">
        <v>10800</v>
      </c>
      <c r="N259" s="311">
        <v>8680</v>
      </c>
      <c r="O259" s="64"/>
      <c r="P259" s="65">
        <f>IF(SUM(E260:O260)=0,0,SUMPRODUCT(E259:O259,E260:O260)/SUM(E260:O260))</f>
        <v>7455.971867489181</v>
      </c>
      <c r="Q259" s="84">
        <f>SUM(E49:N49)+SUM(E151:O151)+SUM(E259:O259)</f>
        <v>173360</v>
      </c>
      <c r="R259" s="126">
        <f>IF(Q260=0,0,(SUMPRODUCT(E49:O49,E50:O50)+SUMPRODUCT(E151:O151,E152:O152)+SUMPRODUCT(E259:O259,E260:O260))/(Q260))</f>
        <v>7248.2363037958858</v>
      </c>
      <c r="S259" s="634"/>
      <c r="T259" s="634"/>
      <c r="U259" s="634"/>
      <c r="V259" s="634"/>
      <c r="W259" s="634"/>
      <c r="X259" s="634"/>
      <c r="Y259" s="634"/>
      <c r="Z259" s="634"/>
      <c r="AA259" s="634"/>
      <c r="AB259" s="634"/>
      <c r="AC259" s="634"/>
    </row>
    <row r="260" spans="1:29" ht="12" customHeight="1">
      <c r="A260" s="597"/>
      <c r="B260" s="587"/>
      <c r="C260" s="666"/>
      <c r="D260" s="70" t="s">
        <v>5</v>
      </c>
      <c r="E260" s="308">
        <v>4872.24</v>
      </c>
      <c r="F260" s="308">
        <v>0</v>
      </c>
      <c r="G260" s="309">
        <v>5046.9399999999996</v>
      </c>
      <c r="H260" s="308">
        <v>5208.6400000000003</v>
      </c>
      <c r="I260" s="308">
        <v>4924.17</v>
      </c>
      <c r="J260" s="308">
        <v>5065.8999999999996</v>
      </c>
      <c r="K260" s="308">
        <v>4991.3999999999996</v>
      </c>
      <c r="L260" s="308">
        <v>4887.21</v>
      </c>
      <c r="M260" s="308">
        <v>5168.95</v>
      </c>
      <c r="N260" s="309">
        <v>5248.2</v>
      </c>
      <c r="O260" s="50"/>
      <c r="P260" s="51">
        <f>IF(SUM(E259:O259)=0,0,SUMPRODUCT(E260:O260,E259:O259)/SUM(E259:O259))</f>
        <v>5068.9056407185626</v>
      </c>
      <c r="Q260" s="127">
        <f>SUM(E50:O50)+SUM(E152:O152)+SUM(E260:O260)</f>
        <v>120271.28</v>
      </c>
      <c r="R260" s="51">
        <f>IF(Q259=0,0,(SUMPRODUCT(E49:O49,E50:O50)+SUMPRODUCT(E151:O151,E152:O152)+SUMPRODUCT(E259:O259,E260:O260))/Q259)</f>
        <v>5028.5801684356256</v>
      </c>
      <c r="S260" s="634"/>
      <c r="T260" s="634"/>
      <c r="U260" s="634"/>
      <c r="V260" s="634"/>
      <c r="W260" s="634"/>
      <c r="X260" s="634"/>
      <c r="Y260" s="634"/>
      <c r="Z260" s="634"/>
      <c r="AA260" s="634"/>
      <c r="AB260" s="634"/>
      <c r="AC260" s="634"/>
    </row>
    <row r="261" spans="1:29" ht="12" customHeight="1">
      <c r="A261" s="597"/>
      <c r="B261" s="586">
        <f>+B153</f>
        <v>3</v>
      </c>
      <c r="C261" s="665" t="s">
        <v>229</v>
      </c>
      <c r="D261" s="69" t="s">
        <v>3</v>
      </c>
      <c r="E261" s="332">
        <v>4080</v>
      </c>
      <c r="F261" s="312">
        <v>0</v>
      </c>
      <c r="G261" s="311">
        <v>5720</v>
      </c>
      <c r="H261" s="311">
        <v>7080</v>
      </c>
      <c r="I261" s="311">
        <v>4320</v>
      </c>
      <c r="J261" s="311">
        <v>6280</v>
      </c>
      <c r="K261" s="311">
        <v>5360</v>
      </c>
      <c r="L261" s="332">
        <v>0</v>
      </c>
      <c r="M261" s="312">
        <v>6080</v>
      </c>
      <c r="N261" s="311">
        <v>6040</v>
      </c>
      <c r="O261" s="64"/>
      <c r="P261" s="65">
        <f>IF(SUM(E262:O262)=0,0,SUMPRODUCT(E261:O261,E262:O262)/SUM(E262:O262))</f>
        <v>5016.7577303067756</v>
      </c>
      <c r="Q261" s="84">
        <f>SUM(E51:N51)+SUM(E153:O153)+SUM(E261:O261)</f>
        <v>159360</v>
      </c>
      <c r="R261" s="126">
        <f>IF(Q262=0,0,(SUMPRODUCT(E51:O51,E52:O52)+SUMPRODUCT(E153:O153,E154:O154)+SUMPRODUCT(E261:O261,E262:O262))/(Q262))</f>
        <v>6060.4217190462869</v>
      </c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</row>
    <row r="262" spans="1:29" ht="12" customHeight="1">
      <c r="A262" s="597"/>
      <c r="B262" s="587"/>
      <c r="C262" s="666"/>
      <c r="D262" s="70" t="s">
        <v>5</v>
      </c>
      <c r="E262" s="308">
        <v>5211.84</v>
      </c>
      <c r="F262" s="308">
        <v>0</v>
      </c>
      <c r="G262" s="309">
        <v>5508.04</v>
      </c>
      <c r="H262" s="308">
        <v>5256.56</v>
      </c>
      <c r="I262" s="308">
        <v>5419.07</v>
      </c>
      <c r="J262" s="308">
        <v>5423.77</v>
      </c>
      <c r="K262" s="308">
        <v>5590.53</v>
      </c>
      <c r="L262" s="308">
        <v>5274.81</v>
      </c>
      <c r="M262" s="308">
        <v>5608.63</v>
      </c>
      <c r="N262" s="309">
        <v>5538.9</v>
      </c>
      <c r="O262" s="50"/>
      <c r="P262" s="51">
        <f>IF(SUM(E261:O261)=0,0,SUMPRODUCT(E262:O262,E261:O261)/SUM(E261:O261))</f>
        <v>5448.8226423487549</v>
      </c>
      <c r="Q262" s="127">
        <f>SUM(E52:O52)+SUM(E154:O154)+SUM(E262:O262)</f>
        <v>133875.85999999999</v>
      </c>
      <c r="R262" s="51">
        <f>IF(Q261=0,0,(SUMPRODUCT(E51:O51,E52:O52)+SUMPRODUCT(E153:O153,E154:O154)+SUMPRODUCT(E261:O261,E262:O262))/Q261)</f>
        <v>5091.2661244979918</v>
      </c>
      <c r="S262" s="634"/>
      <c r="T262" s="634"/>
      <c r="U262" s="634"/>
      <c r="V262" s="634"/>
      <c r="W262" s="634"/>
      <c r="X262" s="634"/>
      <c r="Y262" s="634"/>
      <c r="Z262" s="634"/>
      <c r="AA262" s="634"/>
      <c r="AB262" s="634"/>
      <c r="AC262" s="634"/>
    </row>
    <row r="263" spans="1:29" ht="12" customHeight="1">
      <c r="A263" s="597"/>
      <c r="B263" s="586">
        <f>+B155</f>
        <v>4</v>
      </c>
      <c r="C263" s="665" t="s">
        <v>230</v>
      </c>
      <c r="D263" s="69" t="s">
        <v>3</v>
      </c>
      <c r="E263" s="332">
        <v>5160</v>
      </c>
      <c r="F263" s="312">
        <v>0</v>
      </c>
      <c r="G263" s="311">
        <v>5680</v>
      </c>
      <c r="H263" s="311">
        <v>9120</v>
      </c>
      <c r="I263" s="311">
        <v>5600</v>
      </c>
      <c r="J263" s="311">
        <v>520</v>
      </c>
      <c r="K263" s="311">
        <v>8960</v>
      </c>
      <c r="L263" s="332">
        <v>4760</v>
      </c>
      <c r="M263" s="312">
        <v>14120</v>
      </c>
      <c r="N263" s="311">
        <v>9280</v>
      </c>
      <c r="O263" s="64"/>
      <c r="P263" s="65">
        <f>IF(SUM(E264:O264)=0,0,SUMPRODUCT(E263:O263,E264:O264)/SUM(E264:O264))</f>
        <v>6981.8686809419441</v>
      </c>
      <c r="Q263" s="84">
        <f>SUM(E53:N53)+SUM(E155:O155)+SUM(E263:O263)</f>
        <v>186960</v>
      </c>
      <c r="R263" s="126">
        <f>IF(Q264=0,0,(SUMPRODUCT(E53:O53,E54:O54)+SUMPRODUCT(E155:O155,E156:O156)+SUMPRODUCT(E263:O263,E264:O264))/(Q264))</f>
        <v>7119.8897417906037</v>
      </c>
      <c r="S263" s="634"/>
      <c r="T263" s="634"/>
      <c r="U263" s="634"/>
      <c r="V263" s="634"/>
      <c r="W263" s="634"/>
      <c r="X263" s="634"/>
      <c r="Y263" s="634"/>
      <c r="Z263" s="634"/>
      <c r="AA263" s="634"/>
      <c r="AB263" s="634"/>
      <c r="AC263" s="634"/>
    </row>
    <row r="264" spans="1:29" ht="12" customHeight="1">
      <c r="A264" s="597"/>
      <c r="B264" s="587"/>
      <c r="C264" s="666"/>
      <c r="D264" s="70" t="s">
        <v>5</v>
      </c>
      <c r="E264" s="308">
        <v>5432.77</v>
      </c>
      <c r="F264" s="308">
        <v>0</v>
      </c>
      <c r="G264" s="309">
        <v>5012.87</v>
      </c>
      <c r="H264" s="308">
        <v>4920.1899999999996</v>
      </c>
      <c r="I264" s="308">
        <v>4630.0600000000004</v>
      </c>
      <c r="J264" s="308">
        <v>5029</v>
      </c>
      <c r="K264" s="308">
        <v>5124.5200000000004</v>
      </c>
      <c r="L264" s="308">
        <v>4501.34</v>
      </c>
      <c r="M264" s="308">
        <v>4559.6099999999997</v>
      </c>
      <c r="N264" s="309">
        <v>5272.14</v>
      </c>
      <c r="O264" s="50"/>
      <c r="P264" s="51">
        <f>IF(SUM(E263:O263)=0,0,SUMPRODUCT(E264:O264,E263:O263)/SUM(E263:O263))</f>
        <v>4914.0976835443043</v>
      </c>
      <c r="Q264" s="127">
        <f>SUM(E54:O54)+SUM(E156:O156)+SUM(E264:O264)</f>
        <v>132271.33000000002</v>
      </c>
      <c r="R264" s="51">
        <f>IF(Q263=0,0,(SUMPRODUCT(E53:O53,E54:O54)+SUMPRODUCT(E155:O155,E156:O156)+SUMPRODUCT(E263:O263,E264:O264))/Q263)</f>
        <v>5037.2126957637993</v>
      </c>
      <c r="S264" s="634"/>
      <c r="T264" s="634"/>
      <c r="U264" s="634"/>
      <c r="V264" s="634"/>
      <c r="W264" s="634"/>
      <c r="X264" s="634"/>
      <c r="Y264" s="634"/>
      <c r="Z264" s="634"/>
      <c r="AA264" s="634"/>
      <c r="AB264" s="634"/>
      <c r="AC264" s="634"/>
    </row>
    <row r="265" spans="1:29" ht="12" customHeight="1">
      <c r="A265" s="597"/>
      <c r="B265" s="586">
        <f>+B157</f>
        <v>5</v>
      </c>
      <c r="C265" s="665" t="s">
        <v>178</v>
      </c>
      <c r="D265" s="69" t="s">
        <v>3</v>
      </c>
      <c r="E265" s="332">
        <v>6640</v>
      </c>
      <c r="F265" s="312">
        <v>0</v>
      </c>
      <c r="G265" s="311">
        <v>0</v>
      </c>
      <c r="H265" s="311">
        <v>6920</v>
      </c>
      <c r="I265" s="311">
        <v>6600</v>
      </c>
      <c r="J265" s="311">
        <v>15000</v>
      </c>
      <c r="K265" s="311">
        <v>11960</v>
      </c>
      <c r="L265" s="332">
        <v>5600</v>
      </c>
      <c r="M265" s="312">
        <v>9200</v>
      </c>
      <c r="N265" s="311">
        <v>11240</v>
      </c>
      <c r="O265" s="64"/>
      <c r="P265" s="65">
        <f>IF(SUM(E266:O266)=0,0,SUMPRODUCT(E265:O265,E266:O266)/SUM(E266:O266))</f>
        <v>8059.7233278871099</v>
      </c>
      <c r="Q265" s="84">
        <f>SUM(E55:N55)+SUM(E157:O157)+SUM(E265:O265)</f>
        <v>254920</v>
      </c>
      <c r="R265" s="126">
        <f>IF(Q266=0,0,(SUMPRODUCT(E55:O55,E56:O56)+SUMPRODUCT(E157:O157,E158:O158)+SUMPRODUCT(E265:O265,E266:O266))/(Q266))</f>
        <v>9125.1013191628881</v>
      </c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2" customHeight="1">
      <c r="A266" s="597"/>
      <c r="B266" s="587"/>
      <c r="C266" s="666"/>
      <c r="D266" s="70" t="s">
        <v>5</v>
      </c>
      <c r="E266" s="308">
        <v>2587.5</v>
      </c>
      <c r="F266" s="308">
        <v>0</v>
      </c>
      <c r="G266" s="309">
        <v>0</v>
      </c>
      <c r="H266" s="308">
        <v>2666.13</v>
      </c>
      <c r="I266" s="308">
        <v>4630.0600000000004</v>
      </c>
      <c r="J266" s="308">
        <v>622.95000000000005</v>
      </c>
      <c r="K266" s="308">
        <v>829.41</v>
      </c>
      <c r="L266" s="308">
        <v>2834.28</v>
      </c>
      <c r="M266" s="308">
        <v>2765.55</v>
      </c>
      <c r="N266" s="309">
        <v>3059.63</v>
      </c>
      <c r="O266" s="50"/>
      <c r="P266" s="51">
        <f>IF(SUM(E265:O265)=0,0,SUMPRODUCT(E266:O266,E265:O265)/SUM(E265:O265))</f>
        <v>2202.8195516675778</v>
      </c>
      <c r="Q266" s="127">
        <f>SUM(E56:O56)+SUM(E158:O158)+SUM(E266:O266)</f>
        <v>68106.070000000007</v>
      </c>
      <c r="R266" s="51">
        <f>IF(Q265=0,0,(SUMPRODUCT(E55:O55,E56:O56)+SUMPRODUCT(E157:O157,E158:O158)+SUMPRODUCT(E265:O265,E266:O266))/Q265)</f>
        <v>2437.9208739996861</v>
      </c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2" customHeight="1">
      <c r="A267" s="597"/>
      <c r="B267" s="586">
        <f>+B159</f>
        <v>6</v>
      </c>
      <c r="C267" s="665" t="s">
        <v>179</v>
      </c>
      <c r="D267" s="69" t="s">
        <v>3</v>
      </c>
      <c r="E267" s="332">
        <v>3240</v>
      </c>
      <c r="F267" s="312">
        <v>12280</v>
      </c>
      <c r="G267" s="311">
        <v>14600</v>
      </c>
      <c r="H267" s="311">
        <v>12320</v>
      </c>
      <c r="I267" s="311">
        <v>11880</v>
      </c>
      <c r="J267" s="311">
        <v>16480</v>
      </c>
      <c r="K267" s="311">
        <v>15320</v>
      </c>
      <c r="L267" s="332">
        <v>6280</v>
      </c>
      <c r="M267" s="312">
        <v>13480</v>
      </c>
      <c r="N267" s="311">
        <v>11080</v>
      </c>
      <c r="O267" s="64"/>
      <c r="P267" s="65">
        <f>IF(SUM(E268:O268)=0,0,SUMPRODUCT(E267:O267,E268:O268)/SUM(E268:O268))</f>
        <v>12408.500269284785</v>
      </c>
      <c r="Q267" s="84">
        <f>SUM(E57:N57)+SUM(E159:O159)+SUM(E267:O267)</f>
        <v>357800</v>
      </c>
      <c r="R267" s="126">
        <f>IF(Q268=0,0,(SUMPRODUCT(E57:O57,E58:O58)+SUMPRODUCT(E159:O159,E160:O160)+SUMPRODUCT(E267:O267,E268:O268))/(Q268))</f>
        <v>14080.15123565728</v>
      </c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2" customHeight="1">
      <c r="A268" s="597"/>
      <c r="B268" s="587"/>
      <c r="C268" s="666"/>
      <c r="D268" s="70" t="s">
        <v>5</v>
      </c>
      <c r="E268" s="308">
        <v>765.29</v>
      </c>
      <c r="F268" s="308">
        <v>1113.77</v>
      </c>
      <c r="G268" s="309">
        <v>2059.86</v>
      </c>
      <c r="H268" s="308">
        <v>1873.36</v>
      </c>
      <c r="I268" s="308">
        <v>2768.34</v>
      </c>
      <c r="J268" s="308">
        <v>1916.04</v>
      </c>
      <c r="K268" s="308">
        <v>2127.62</v>
      </c>
      <c r="L268" s="308">
        <v>1482.51</v>
      </c>
      <c r="M268" s="308">
        <v>1772.71</v>
      </c>
      <c r="N268" s="309">
        <v>1908.36</v>
      </c>
      <c r="O268" s="50"/>
      <c r="P268" s="51">
        <f>IF(SUM(E267:O267)=0,0,SUMPRODUCT(E268:O268,E267:O267)/SUM(E267:O267))</f>
        <v>1887.1465937072508</v>
      </c>
      <c r="Q268" s="127">
        <f>SUM(E58:O58)+SUM(E160:O160)+SUM(E268:O268)</f>
        <v>49580.9</v>
      </c>
      <c r="R268" s="51">
        <f>IF(Q267=0,0,(SUMPRODUCT(E57:O57,E58:O58)+SUMPRODUCT(E159:O159,E160:O160)+SUMPRODUCT(E267:O267,E268:O268))/Q267)</f>
        <v>1951.1083577417555</v>
      </c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2" customHeight="1">
      <c r="A269" s="597"/>
      <c r="B269" s="586">
        <f>+B161</f>
        <v>7</v>
      </c>
      <c r="C269" s="665" t="s">
        <v>180</v>
      </c>
      <c r="D269" s="69" t="s">
        <v>3</v>
      </c>
      <c r="E269" s="332">
        <v>7360</v>
      </c>
      <c r="F269" s="312">
        <v>3680</v>
      </c>
      <c r="G269" s="311">
        <v>8560</v>
      </c>
      <c r="H269" s="311">
        <v>13440</v>
      </c>
      <c r="I269" s="311">
        <v>14520</v>
      </c>
      <c r="J269" s="311">
        <v>15520</v>
      </c>
      <c r="K269" s="311">
        <v>10360</v>
      </c>
      <c r="L269" s="332">
        <v>7320</v>
      </c>
      <c r="M269" s="312">
        <v>16760</v>
      </c>
      <c r="N269" s="311">
        <v>14840</v>
      </c>
      <c r="O269" s="56"/>
      <c r="P269" s="65">
        <f>IF(SUM(E270:O270)=0,0,SUMPRODUCT(E269:O269,E270:O270)/SUM(E270:O270))</f>
        <v>11486.786175362829</v>
      </c>
      <c r="Q269" s="84">
        <f>SUM(E59:N59)+SUM(E161:O161)+SUM(E269:O269)</f>
        <v>290960</v>
      </c>
      <c r="R269" s="126">
        <f>IF(Q270=0,0,(SUMPRODUCT(E59:O59,E60:O60)+SUMPRODUCT(E161:O161,E162:O162)+SUMPRODUCT(E269:O269,E270:O270))/(Q270))</f>
        <v>12287.920587770413</v>
      </c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2" customHeight="1">
      <c r="A270" s="597"/>
      <c r="B270" s="587"/>
      <c r="C270" s="666"/>
      <c r="D270" s="70" t="s">
        <v>5</v>
      </c>
      <c r="E270" s="308">
        <v>2553.25</v>
      </c>
      <c r="F270" s="308">
        <v>2377.16</v>
      </c>
      <c r="G270" s="325">
        <v>2426.7199999999998</v>
      </c>
      <c r="H270" s="323">
        <v>2553.09</v>
      </c>
      <c r="I270" s="308">
        <v>3264.19</v>
      </c>
      <c r="J270" s="308">
        <v>2940.97</v>
      </c>
      <c r="K270" s="308">
        <v>5039.57</v>
      </c>
      <c r="L270" s="308">
        <v>2540.96</v>
      </c>
      <c r="M270" s="308">
        <v>2708.18</v>
      </c>
      <c r="N270" s="325">
        <v>3409.64</v>
      </c>
      <c r="O270" s="50"/>
      <c r="P270" s="51">
        <f>IF(SUM(E269:O269)=0,0,SUMPRODUCT(E270:O270,E269:O269)/SUM(E269:O269))</f>
        <v>3047.9168885724457</v>
      </c>
      <c r="Q270" s="127">
        <f>SUM(E60:O60)+SUM(E162:O162)+SUM(E270:O270)</f>
        <v>68581.88</v>
      </c>
      <c r="R270" s="51">
        <f>IF(Q269=0,0,(SUMPRODUCT(E59:O59,E60:O60)+SUMPRODUCT(E161:O161,E162:O162)+SUMPRODUCT(E269:O269,E270:O270))/Q269)</f>
        <v>2896.3730244707176</v>
      </c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2" customHeight="1">
      <c r="A271" s="597"/>
      <c r="B271" s="586">
        <f>+B163</f>
        <v>8</v>
      </c>
      <c r="C271" s="665" t="s">
        <v>158</v>
      </c>
      <c r="D271" s="69" t="s">
        <v>3</v>
      </c>
      <c r="E271" s="332">
        <v>9040</v>
      </c>
      <c r="F271" s="312">
        <v>0</v>
      </c>
      <c r="G271" s="311">
        <v>5240</v>
      </c>
      <c r="H271" s="311">
        <v>0</v>
      </c>
      <c r="I271" s="311">
        <v>0</v>
      </c>
      <c r="J271" s="311">
        <v>0</v>
      </c>
      <c r="K271" s="311">
        <v>0</v>
      </c>
      <c r="L271" s="332">
        <v>0</v>
      </c>
      <c r="M271" s="312">
        <v>3240</v>
      </c>
      <c r="N271" s="311">
        <v>7560</v>
      </c>
      <c r="O271" s="64"/>
      <c r="P271" s="65">
        <f>IF(SUM(E272:O272)=0,0,SUMPRODUCT(E271:O271,E272:O272)/SUM(E272:O272))</f>
        <v>5727.8889533669135</v>
      </c>
      <c r="Q271" s="84">
        <f>SUM(E61:N61)+SUM(E163:O163)+SUM(E271:O271)</f>
        <v>183600</v>
      </c>
      <c r="R271" s="126">
        <f>IF(Q272=0,0,(SUMPRODUCT(E61:O61,E62:O62)+SUMPRODUCT(E163:O163,E164:O164)+SUMPRODUCT(E271:O271,E272:O272))/(Q272))</f>
        <v>8792.173022030991</v>
      </c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2" customHeight="1">
      <c r="A272" s="597"/>
      <c r="B272" s="587"/>
      <c r="C272" s="666"/>
      <c r="D272" s="70" t="s">
        <v>5</v>
      </c>
      <c r="E272" s="308">
        <v>3359.71</v>
      </c>
      <c r="F272" s="308">
        <v>0</v>
      </c>
      <c r="G272" s="325">
        <v>4733.82</v>
      </c>
      <c r="H272" s="323">
        <v>0</v>
      </c>
      <c r="I272" s="308">
        <v>0</v>
      </c>
      <c r="J272" s="308">
        <v>0</v>
      </c>
      <c r="K272" s="308">
        <v>0</v>
      </c>
      <c r="L272" s="308">
        <v>0</v>
      </c>
      <c r="M272" s="308">
        <v>5003.5</v>
      </c>
      <c r="N272" s="325">
        <v>1981.32</v>
      </c>
      <c r="O272" s="50"/>
      <c r="P272" s="51">
        <f>IF(SUM(E271:O271)=0,0,SUMPRODUCT(E272:O272,E271:O271)/SUM(E271:O271))</f>
        <v>3443.6648484848483</v>
      </c>
      <c r="Q272" s="127">
        <f>SUM(E62:O62)+SUM(E164:O164)+SUM(E272:O272)</f>
        <v>84515.48000000001</v>
      </c>
      <c r="R272" s="51">
        <f>IF(Q271=0,0,(SUMPRODUCT(E61:O61,E62:O62)+SUMPRODUCT(E163:O163,E164:O164)+SUMPRODUCT(E271:O271,E272:O272))/Q271)</f>
        <v>4047.247947712418</v>
      </c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2" hidden="1" customHeight="1">
      <c r="A273" s="597"/>
      <c r="B273" s="586">
        <f>+B165</f>
        <v>9</v>
      </c>
      <c r="C273" s="665" t="s">
        <v>80</v>
      </c>
      <c r="D273" s="69" t="s">
        <v>3</v>
      </c>
      <c r="E273" s="332"/>
      <c r="F273" s="312"/>
      <c r="G273" s="311"/>
      <c r="H273" s="311"/>
      <c r="I273" s="311"/>
      <c r="J273" s="311"/>
      <c r="K273" s="311"/>
      <c r="L273" s="332"/>
      <c r="M273" s="312"/>
      <c r="N273" s="311"/>
      <c r="O273" s="64"/>
      <c r="P273" s="65">
        <f>IF(SUM(E274:O274)=0,0,SUMPRODUCT(E273:O273,E274:O274)/SUM(E274:O274))</f>
        <v>0</v>
      </c>
      <c r="Q273" s="84">
        <f>SUM(E63:N63)+SUM(E165:O165)+SUM(E273:O273)</f>
        <v>0</v>
      </c>
      <c r="R273" s="126">
        <f>IF(Q274=0,0,(SUMPRODUCT(E63:O63,E64:O64)+SUMPRODUCT(E165:O165,E166:O166)+SUMPRODUCT(E273:O273,E274:O274))/(Q274))</f>
        <v>0</v>
      </c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2" hidden="1" customHeight="1">
      <c r="A274" s="597"/>
      <c r="B274" s="587"/>
      <c r="C274" s="666"/>
      <c r="D274" s="70" t="s">
        <v>5</v>
      </c>
      <c r="E274" s="308"/>
      <c r="F274" s="308"/>
      <c r="G274" s="309"/>
      <c r="H274" s="309"/>
      <c r="I274" s="308"/>
      <c r="J274" s="308"/>
      <c r="K274" s="308"/>
      <c r="L274" s="308"/>
      <c r="M274" s="308"/>
      <c r="N274" s="309"/>
      <c r="O274" s="50"/>
      <c r="P274" s="51">
        <f>IF(SUM(E273:O273)=0,0,SUMPRODUCT(E274:O274,E273:O273)/SUM(E273:O273))</f>
        <v>0</v>
      </c>
      <c r="Q274" s="127">
        <f>SUM(E64:O64)+SUM(E166:O166)+SUM(E274:O274)</f>
        <v>0</v>
      </c>
      <c r="R274" s="51">
        <f>IF(Q273=0,0,(SUMPRODUCT(E63:O63,E64:O64)+SUMPRODUCT(E165:O165,E166:O166)+SUMPRODUCT(E273:O273,E274:O274))/Q273)</f>
        <v>0</v>
      </c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2" customHeight="1">
      <c r="A275" s="597"/>
      <c r="B275" s="586">
        <f>+B167</f>
        <v>9</v>
      </c>
      <c r="C275" s="665" t="s">
        <v>93</v>
      </c>
      <c r="D275" s="69" t="s">
        <v>3</v>
      </c>
      <c r="E275" s="332">
        <v>4960</v>
      </c>
      <c r="F275" s="312">
        <v>0</v>
      </c>
      <c r="G275" s="311">
        <v>1280</v>
      </c>
      <c r="H275" s="311">
        <v>10800</v>
      </c>
      <c r="I275" s="311">
        <v>10600</v>
      </c>
      <c r="J275" s="311">
        <v>13200</v>
      </c>
      <c r="K275" s="311">
        <v>12520</v>
      </c>
      <c r="L275" s="332">
        <v>8520</v>
      </c>
      <c r="M275" s="312">
        <v>15360</v>
      </c>
      <c r="N275" s="311">
        <v>520</v>
      </c>
      <c r="O275" s="64"/>
      <c r="P275" s="65">
        <f>IF(SUM(E276:O276)=0,0,SUMPRODUCT(E275:O275,E276:O276)/SUM(E276:O276))</f>
        <v>8306.0552235999749</v>
      </c>
      <c r="Q275" s="84">
        <f>SUM(E65:N65)+SUM(E167:O167)+SUM(E275:O275)</f>
        <v>220200</v>
      </c>
      <c r="R275" s="126">
        <f>IF(Q276=0,0,(SUMPRODUCT(E65:O65,E66:O66)+SUMPRODUCT(E167:O167,E168:O168)+SUMPRODUCT(E275:O275,E276:O276))/(Q276))</f>
        <v>8750.8000199805556</v>
      </c>
      <c r="S275" s="233"/>
      <c r="T275" s="233"/>
      <c r="U275" s="233"/>
      <c r="V275" s="233"/>
      <c r="W275" s="233"/>
      <c r="X275" s="233"/>
      <c r="Y275" s="233"/>
      <c r="Z275" s="233"/>
      <c r="AA275" s="233"/>
      <c r="AB275" s="233"/>
      <c r="AC275" s="233"/>
    </row>
    <row r="276" spans="1:29" ht="12" customHeight="1">
      <c r="A276" s="597"/>
      <c r="B276" s="587"/>
      <c r="C276" s="666"/>
      <c r="D276" s="70" t="s">
        <v>5</v>
      </c>
      <c r="E276" s="308">
        <v>3968.71</v>
      </c>
      <c r="F276" s="308">
        <v>0</v>
      </c>
      <c r="G276" s="309">
        <v>4655.92</v>
      </c>
      <c r="H276" s="308">
        <v>3908.72</v>
      </c>
      <c r="I276" s="308">
        <v>4381.6400000000003</v>
      </c>
      <c r="J276" s="308">
        <v>4272.8900000000003</v>
      </c>
      <c r="K276" s="308">
        <v>3453.5</v>
      </c>
      <c r="L276" s="308">
        <v>3935.45</v>
      </c>
      <c r="M276" s="308">
        <v>3998.45</v>
      </c>
      <c r="N276" s="309">
        <v>4921.37</v>
      </c>
      <c r="O276" s="50"/>
      <c r="P276" s="51">
        <f>IF(SUM(E275:O275)=0,0,SUMPRODUCT(E276:O276,E275:O275)/SUM(E275:O275))</f>
        <v>4005.2629320987658</v>
      </c>
      <c r="Q276" s="127">
        <f>SUM(E66:O66)+SUM(E168:O168)+SUM(E276:O276)</f>
        <v>107304.32000000001</v>
      </c>
      <c r="R276" s="51">
        <f>IF(Q275=0,0,(SUMPRODUCT(E65:O65,E66:O66)+SUMPRODUCT(E167:O167,E168:O168)+SUMPRODUCT(E275:O275,E276:O276))/Q275)</f>
        <v>4264.2990263396914</v>
      </c>
      <c r="S276" s="233"/>
      <c r="T276" s="233"/>
      <c r="U276" s="233"/>
      <c r="V276" s="233"/>
      <c r="W276" s="233"/>
      <c r="X276" s="233"/>
      <c r="Y276" s="233"/>
      <c r="Z276" s="233"/>
      <c r="AA276" s="233"/>
      <c r="AB276" s="233"/>
      <c r="AC276" s="233"/>
    </row>
    <row r="277" spans="1:29" ht="12" customHeight="1">
      <c r="A277" s="597"/>
      <c r="B277" s="586">
        <f>+B169</f>
        <v>10</v>
      </c>
      <c r="C277" s="665" t="s">
        <v>181</v>
      </c>
      <c r="D277" s="69" t="s">
        <v>3</v>
      </c>
      <c r="E277" s="332">
        <v>10120</v>
      </c>
      <c r="F277" s="312">
        <v>13600</v>
      </c>
      <c r="G277" s="311">
        <v>11240</v>
      </c>
      <c r="H277" s="311">
        <v>3960</v>
      </c>
      <c r="I277" s="311">
        <v>12920</v>
      </c>
      <c r="J277" s="311">
        <v>18600</v>
      </c>
      <c r="K277" s="311">
        <v>10720</v>
      </c>
      <c r="L277" s="332">
        <v>0</v>
      </c>
      <c r="M277" s="312">
        <v>360</v>
      </c>
      <c r="N277" s="311">
        <v>5760</v>
      </c>
      <c r="O277" s="64"/>
      <c r="P277" s="65">
        <f>IF(SUM(E278:O278)=0,0,SUMPRODUCT(E277:O277,E278:O278)/SUM(E278:O278))</f>
        <v>9966.2091358247726</v>
      </c>
      <c r="Q277" s="84">
        <f>SUM(E67:N67)+SUM(E169:O169)+SUM(E277:O277)</f>
        <v>249760</v>
      </c>
      <c r="R277" s="126">
        <f>IF(Q278=0,0,(SUMPRODUCT(E67:O67,E68:O68)+SUMPRODUCT(E169:O169,E170:O170)+SUMPRODUCT(E277:O277,E278:O278))/(Q278))</f>
        <v>10673.222727274106</v>
      </c>
      <c r="S277" s="264"/>
      <c r="T277" s="264"/>
      <c r="U277" s="264"/>
      <c r="V277" s="264"/>
      <c r="W277" s="264"/>
      <c r="X277" s="264"/>
      <c r="Y277" s="264"/>
      <c r="Z277" s="264"/>
      <c r="AA277" s="264"/>
      <c r="AB277" s="264"/>
      <c r="AC277" s="264"/>
    </row>
    <row r="278" spans="1:29" ht="12" customHeight="1">
      <c r="A278" s="597"/>
      <c r="B278" s="587"/>
      <c r="C278" s="666"/>
      <c r="D278" s="70" t="s">
        <v>5</v>
      </c>
      <c r="E278" s="308">
        <v>4528.29</v>
      </c>
      <c r="F278" s="308">
        <v>3216.48</v>
      </c>
      <c r="G278" s="309">
        <v>3424.67</v>
      </c>
      <c r="H278" s="308">
        <v>5093.53</v>
      </c>
      <c r="I278" s="308">
        <v>3567.91</v>
      </c>
      <c r="J278" s="308">
        <v>3777.41</v>
      </c>
      <c r="K278" s="308">
        <v>4544.05</v>
      </c>
      <c r="L278" s="308">
        <v>0</v>
      </c>
      <c r="M278" s="308">
        <v>1344.82</v>
      </c>
      <c r="N278" s="309">
        <v>4710.37</v>
      </c>
      <c r="O278" s="50"/>
      <c r="P278" s="51">
        <f>IF(SUM(E277:O277)=0,0,SUMPRODUCT(E278:O278,E277:O277)/SUM(E277:O277))</f>
        <v>3906.0425985334555</v>
      </c>
      <c r="Q278" s="127">
        <f>SUM(E68:O68)+SUM(E170:O170)+SUM(E278:O278)</f>
        <v>65960.22</v>
      </c>
      <c r="R278" s="51">
        <f>IF(Q277=0,0,(SUMPRODUCT(E67:O67,E68:O68)+SUMPRODUCT(E169:O169,E170:O170)+SUMPRODUCT(E277:O277,E278:O278))/Q277)</f>
        <v>2818.7384657270982</v>
      </c>
      <c r="S278" s="264"/>
      <c r="T278" s="264"/>
      <c r="U278" s="264"/>
      <c r="V278" s="264"/>
      <c r="W278" s="264"/>
      <c r="X278" s="264"/>
      <c r="Y278" s="264"/>
      <c r="Z278" s="264"/>
      <c r="AA278" s="264"/>
      <c r="AB278" s="264"/>
      <c r="AC278" s="264"/>
    </row>
    <row r="279" spans="1:29" ht="12" customHeight="1">
      <c r="A279" s="597"/>
      <c r="B279" s="586">
        <f>+B171</f>
        <v>11</v>
      </c>
      <c r="C279" s="665" t="s">
        <v>149</v>
      </c>
      <c r="D279" s="69" t="s">
        <v>3</v>
      </c>
      <c r="E279" s="332">
        <v>4720</v>
      </c>
      <c r="F279" s="312">
        <v>0</v>
      </c>
      <c r="G279" s="311">
        <v>4800</v>
      </c>
      <c r="H279" s="311">
        <v>7880</v>
      </c>
      <c r="I279" s="311">
        <v>7720</v>
      </c>
      <c r="J279" s="311">
        <v>11000</v>
      </c>
      <c r="K279" s="311">
        <v>11000</v>
      </c>
      <c r="L279" s="332">
        <v>5680</v>
      </c>
      <c r="M279" s="312">
        <v>10280</v>
      </c>
      <c r="N279" s="311">
        <v>8840</v>
      </c>
      <c r="O279" s="64"/>
      <c r="P279" s="65">
        <f>IF(SUM(E280:O280)=0,0,SUMPRODUCT(E279:O279,E280:O280)/SUM(E280:O280))</f>
        <v>7951.8885329628811</v>
      </c>
      <c r="Q279" s="84">
        <f>SUM(E69:N69)+SUM(E171:O171)+SUM(E279:O279)</f>
        <v>209800</v>
      </c>
      <c r="R279" s="126">
        <f>IF(Q280=0,0,(SUMPRODUCT(E69:O69,E70:O70)+SUMPRODUCT(E171:O171,E172:O172)+SUMPRODUCT(E279:O279,E280:O280))/(Q280))</f>
        <v>7750.647434846167</v>
      </c>
      <c r="S279" s="267"/>
      <c r="T279" s="267"/>
      <c r="U279" s="267"/>
      <c r="V279" s="267"/>
      <c r="W279" s="267"/>
      <c r="X279" s="267"/>
      <c r="Y279" s="267"/>
      <c r="Z279" s="267"/>
      <c r="AA279" s="267"/>
      <c r="AB279" s="267"/>
      <c r="AC279" s="267"/>
    </row>
    <row r="280" spans="1:29" ht="12" customHeight="1">
      <c r="A280" s="597"/>
      <c r="B280" s="587"/>
      <c r="C280" s="666"/>
      <c r="D280" s="70" t="s">
        <v>5</v>
      </c>
      <c r="E280" s="308">
        <v>4277.59</v>
      </c>
      <c r="F280" s="308">
        <v>0</v>
      </c>
      <c r="G280" s="309">
        <v>5013.1000000000004</v>
      </c>
      <c r="H280" s="308">
        <v>4926.41</v>
      </c>
      <c r="I280" s="308">
        <v>4209.2</v>
      </c>
      <c r="J280" s="308">
        <v>4769.16</v>
      </c>
      <c r="K280" s="308">
        <v>3797.3</v>
      </c>
      <c r="L280" s="308">
        <v>3977.12</v>
      </c>
      <c r="M280" s="308">
        <v>4312.6400000000003</v>
      </c>
      <c r="N280" s="309">
        <v>4323.09</v>
      </c>
      <c r="O280" s="50"/>
      <c r="P280" s="51">
        <f>IF(SUM(E279:O279)=0,0,SUMPRODUCT(E280:O280,E279:O279)/SUM(E279:O279))</f>
        <v>4379.0238598442711</v>
      </c>
      <c r="Q280" s="127">
        <f>SUM(E70:O70)+SUM(E172:O172)+SUM(E280:O280)</f>
        <v>112928.12</v>
      </c>
      <c r="R280" s="51">
        <f>IF(Q279=0,0,(SUMPRODUCT(E69:O69,E70:O70)+SUMPRODUCT(E171:O171,E172:O172)+SUMPRODUCT(E279:O279,E280:O280))/Q279)</f>
        <v>4171.9067855100102</v>
      </c>
      <c r="S280" s="267"/>
      <c r="T280" s="267"/>
      <c r="U280" s="267"/>
      <c r="V280" s="267"/>
      <c r="W280" s="267"/>
      <c r="X280" s="267"/>
      <c r="Y280" s="267"/>
      <c r="Z280" s="267"/>
      <c r="AA280" s="267"/>
      <c r="AB280" s="267"/>
      <c r="AC280" s="267"/>
    </row>
    <row r="281" spans="1:29" ht="12" customHeight="1">
      <c r="A281" s="597"/>
      <c r="B281" s="586">
        <f>+B173</f>
        <v>12</v>
      </c>
      <c r="C281" s="665" t="s">
        <v>127</v>
      </c>
      <c r="D281" s="69" t="s">
        <v>3</v>
      </c>
      <c r="E281" s="332">
        <v>0</v>
      </c>
      <c r="F281" s="312">
        <v>0</v>
      </c>
      <c r="G281" s="311">
        <v>5240</v>
      </c>
      <c r="H281" s="311">
        <v>6080</v>
      </c>
      <c r="I281" s="311">
        <v>5200</v>
      </c>
      <c r="J281" s="311">
        <v>10400</v>
      </c>
      <c r="K281" s="311">
        <v>1000</v>
      </c>
      <c r="L281" s="332">
        <v>0</v>
      </c>
      <c r="M281" s="312">
        <v>0</v>
      </c>
      <c r="N281" s="311">
        <v>5400</v>
      </c>
      <c r="O281" s="64"/>
      <c r="P281" s="65">
        <f>IF(SUM(E282:O282)=0,0,SUMPRODUCT(E281:O281,E282:O282)/SUM(E282:O282))</f>
        <v>4805.4332462769689</v>
      </c>
      <c r="Q281" s="84">
        <f>SUM(E71:N71)+SUM(E173:O173)+SUM(E281:O281)</f>
        <v>88400</v>
      </c>
      <c r="R281" s="126">
        <f>IF(Q282=0,0,(SUMPRODUCT(E71:O71,E72:O72)+SUMPRODUCT(E173:O173,E174:O174)+SUMPRODUCT(E281:O281,E282:O282))/(Q282))</f>
        <v>5578.0648103791427</v>
      </c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</row>
    <row r="282" spans="1:29" ht="12" customHeight="1">
      <c r="A282" s="597"/>
      <c r="B282" s="587"/>
      <c r="C282" s="666"/>
      <c r="D282" s="70" t="s">
        <v>5</v>
      </c>
      <c r="E282" s="308">
        <v>5026.9799999999996</v>
      </c>
      <c r="F282" s="308">
        <v>0</v>
      </c>
      <c r="G282" s="309">
        <v>5257.19</v>
      </c>
      <c r="H282" s="308">
        <v>5307.74</v>
      </c>
      <c r="I282" s="308">
        <v>5014.49</v>
      </c>
      <c r="J282" s="308">
        <v>5095.9799999999996</v>
      </c>
      <c r="K282" s="308">
        <v>4850.97</v>
      </c>
      <c r="L282" s="308">
        <v>0</v>
      </c>
      <c r="M282" s="308">
        <v>0</v>
      </c>
      <c r="N282" s="309">
        <v>5178.29</v>
      </c>
      <c r="O282" s="50"/>
      <c r="P282" s="51">
        <f>IF(SUM(E281:O281)=0,0,SUMPRODUCT(E282:O282,E281:O281)/SUM(E281:O281))</f>
        <v>5153.2416206482585</v>
      </c>
      <c r="Q282" s="127">
        <f>SUM(E72:O72)+SUM(E174:O174)+SUM(E282:O282)</f>
        <v>80993.2</v>
      </c>
      <c r="R282" s="51">
        <f>IF(Q281=0,0,(SUMPRODUCT(E71:O71,E72:O72)+SUMPRODUCT(E173:O173,E174:O174)+SUMPRODUCT(E281:O281,E282:O282))/Q281)</f>
        <v>5110.6936515837097</v>
      </c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</row>
    <row r="283" spans="1:29" ht="12" customHeight="1">
      <c r="A283" s="597"/>
      <c r="B283" s="586">
        <f>+B175</f>
        <v>13</v>
      </c>
      <c r="C283" s="665" t="s">
        <v>154</v>
      </c>
      <c r="D283" s="69" t="s">
        <v>3</v>
      </c>
      <c r="E283" s="332">
        <v>3880</v>
      </c>
      <c r="F283" s="312">
        <v>0</v>
      </c>
      <c r="G283" s="311">
        <v>4680</v>
      </c>
      <c r="H283" s="311">
        <v>6000</v>
      </c>
      <c r="I283" s="311">
        <v>5040</v>
      </c>
      <c r="J283" s="311">
        <v>6080</v>
      </c>
      <c r="K283" s="311">
        <v>1480</v>
      </c>
      <c r="L283" s="332">
        <v>1360</v>
      </c>
      <c r="M283" s="312">
        <v>5840</v>
      </c>
      <c r="N283" s="311">
        <v>9520</v>
      </c>
      <c r="O283" s="64"/>
      <c r="P283" s="65">
        <f>IF(SUM(E284:O284)=0,0,SUMPRODUCT(E283:O283,E284:O284)/SUM(E284:O284))</f>
        <v>4899.9269007076527</v>
      </c>
      <c r="Q283" s="84">
        <f>SUM(E73:N73)+SUM(E175:O175)+SUM(E283:O283)</f>
        <v>140440</v>
      </c>
      <c r="R283" s="126">
        <f>IF(Q284=0,0,(SUMPRODUCT(E73:O73,E74:O74)+SUMPRODUCT(E175:O175,E176:O176)+SUMPRODUCT(E283:O283,E284:O284))/(Q284))</f>
        <v>5168.4069199592168</v>
      </c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</row>
    <row r="284" spans="1:29" ht="12" customHeight="1">
      <c r="A284" s="597"/>
      <c r="B284" s="587"/>
      <c r="C284" s="666"/>
      <c r="D284" s="70" t="s">
        <v>5</v>
      </c>
      <c r="E284" s="309">
        <v>3320.54</v>
      </c>
      <c r="F284" s="309">
        <v>0</v>
      </c>
      <c r="G284" s="309">
        <v>3562.85</v>
      </c>
      <c r="H284" s="308">
        <v>5207.92</v>
      </c>
      <c r="I284" s="308">
        <v>3657.15</v>
      </c>
      <c r="J284" s="308">
        <v>5075.82</v>
      </c>
      <c r="K284" s="309">
        <v>3588.25</v>
      </c>
      <c r="L284" s="309">
        <v>4909.26</v>
      </c>
      <c r="M284" s="309">
        <v>3634.39</v>
      </c>
      <c r="N284" s="309">
        <v>3933.37</v>
      </c>
      <c r="O284" s="50"/>
      <c r="P284" s="51">
        <f>IF(SUM(E283:O283)=0,0,SUMPRODUCT(E284:O284,E283:O283)/SUM(E283:O283))</f>
        <v>4119.3276754785784</v>
      </c>
      <c r="Q284" s="127">
        <f>SUM(E74:O74)+SUM(E176:O176)+SUM(E284:O284)</f>
        <v>102590.2</v>
      </c>
      <c r="R284" s="51">
        <f>IF(Q283=0,0,(SUMPRODUCT(E73:O73,E74:O74)+SUMPRODUCT(E175:O175,E176:O176)+SUMPRODUCT(E283:O283,E284:O284))/Q283)</f>
        <v>3775.4763571632016</v>
      </c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</row>
    <row r="285" spans="1:29" ht="12" customHeight="1">
      <c r="A285" s="597"/>
      <c r="B285" s="586">
        <f>+B177</f>
        <v>14</v>
      </c>
      <c r="C285" s="665" t="s">
        <v>161</v>
      </c>
      <c r="D285" s="69" t="s">
        <v>3</v>
      </c>
      <c r="E285" s="332">
        <v>6480</v>
      </c>
      <c r="F285" s="312">
        <v>11760</v>
      </c>
      <c r="G285" s="311">
        <v>12840</v>
      </c>
      <c r="H285" s="311">
        <v>10520</v>
      </c>
      <c r="I285" s="311">
        <v>7040</v>
      </c>
      <c r="J285" s="311">
        <v>13840</v>
      </c>
      <c r="K285" s="311">
        <v>7200</v>
      </c>
      <c r="L285" s="332">
        <v>3280</v>
      </c>
      <c r="M285" s="312">
        <v>10880</v>
      </c>
      <c r="N285" s="311">
        <v>11440</v>
      </c>
      <c r="O285" s="64"/>
      <c r="P285" s="65">
        <f>IF(SUM(E286:O286)=0,0,SUMPRODUCT(E285:O285,E286:O286)/SUM(E286:O286))</f>
        <v>9539.2572990894332</v>
      </c>
      <c r="Q285" s="84">
        <f>SUM(E75:N75)+SUM(E177:O177)+SUM(E285:O285)</f>
        <v>269080</v>
      </c>
      <c r="R285" s="126">
        <f>IF(Q286=0,0,(SUMPRODUCT(E75:O75,E76:O76)+SUMPRODUCT(E177:O177,E178:O178)+SUMPRODUCT(E285:O285,E286:O286))/(Q286))</f>
        <v>9637.0207148128266</v>
      </c>
      <c r="S285" s="263"/>
      <c r="T285" s="263"/>
      <c r="U285" s="263"/>
      <c r="V285" s="263"/>
      <c r="W285" s="263"/>
      <c r="X285" s="263"/>
      <c r="Y285" s="263"/>
      <c r="Z285" s="263"/>
      <c r="AA285" s="263"/>
      <c r="AB285" s="263"/>
      <c r="AC285" s="263"/>
    </row>
    <row r="286" spans="1:29" ht="12" customHeight="1">
      <c r="A286" s="597"/>
      <c r="B286" s="587"/>
      <c r="C286" s="666"/>
      <c r="D286" s="70" t="s">
        <v>5</v>
      </c>
      <c r="E286" s="308">
        <v>1787.81</v>
      </c>
      <c r="F286" s="308">
        <v>1787.49</v>
      </c>
      <c r="G286" s="309">
        <v>1883.09</v>
      </c>
      <c r="H286" s="308">
        <v>1547.89</v>
      </c>
      <c r="I286" s="308">
        <v>1605.63</v>
      </c>
      <c r="J286" s="308">
        <v>2236.96</v>
      </c>
      <c r="K286" s="308">
        <v>2144.66</v>
      </c>
      <c r="L286" s="308">
        <v>2622.9</v>
      </c>
      <c r="M286" s="308">
        <v>2899.1</v>
      </c>
      <c r="N286" s="309">
        <v>3001.88</v>
      </c>
      <c r="O286" s="50"/>
      <c r="P286" s="51">
        <f>IF(SUM(E285:O285)=0,0,SUMPRODUCT(E286:O286,E285:O285)/SUM(E285:O285))</f>
        <v>2154.2832745591936</v>
      </c>
      <c r="Q286" s="127">
        <f>SUM(E76:O76)+SUM(E178:O178)+SUM(E286:O286)</f>
        <v>63445.42</v>
      </c>
      <c r="R286" s="51">
        <f>IF(Q285=0,0,(SUMPRODUCT(E75:O75,E76:O76)+SUMPRODUCT(E177:O177,E178:O178)+SUMPRODUCT(E285:O285,E286:O286))/Q285)</f>
        <v>2272.2789757692876</v>
      </c>
      <c r="S286" s="263"/>
      <c r="T286" s="263"/>
      <c r="U286" s="263"/>
      <c r="V286" s="263"/>
      <c r="W286" s="263"/>
      <c r="X286" s="263"/>
      <c r="Y286" s="263"/>
      <c r="Z286" s="263"/>
      <c r="AA286" s="263"/>
      <c r="AB286" s="263"/>
      <c r="AC286" s="263"/>
    </row>
    <row r="287" spans="1:29" ht="12" customHeight="1">
      <c r="A287" s="597"/>
      <c r="B287" s="586">
        <f>+B179</f>
        <v>15</v>
      </c>
      <c r="C287" s="665" t="s">
        <v>130</v>
      </c>
      <c r="D287" s="69" t="s">
        <v>3</v>
      </c>
      <c r="E287" s="332">
        <v>7760</v>
      </c>
      <c r="F287" s="312">
        <v>15400</v>
      </c>
      <c r="G287" s="311">
        <v>13120</v>
      </c>
      <c r="H287" s="311">
        <v>8720</v>
      </c>
      <c r="I287" s="311">
        <v>6320</v>
      </c>
      <c r="J287" s="311">
        <v>13440</v>
      </c>
      <c r="K287" s="311">
        <v>11880</v>
      </c>
      <c r="L287" s="332">
        <v>2680</v>
      </c>
      <c r="M287" s="312">
        <v>9240</v>
      </c>
      <c r="N287" s="311">
        <v>6520</v>
      </c>
      <c r="O287" s="64"/>
      <c r="P287" s="65">
        <f>IF(SUM(E288:O288)=0,0,SUMPRODUCT(E287:O287,E288:O288)/SUM(E288:O288))</f>
        <v>9524.6491504520363</v>
      </c>
      <c r="Q287" s="84">
        <f>SUM(E77:N77)+SUM(E179:O179)+SUM(E287:O287)</f>
        <v>260760</v>
      </c>
      <c r="R287" s="126">
        <f>IF(Q288=0,0,(SUMPRODUCT(E77:O77,E78:O78)+SUMPRODUCT(E179:O179,E180:O180)+SUMPRODUCT(E287:O287,E288:O288))/(Q288))</f>
        <v>9425.3007397416895</v>
      </c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2" customHeight="1">
      <c r="A288" s="597"/>
      <c r="B288" s="587"/>
      <c r="C288" s="666"/>
      <c r="D288" s="70" t="s">
        <v>5</v>
      </c>
      <c r="E288" s="308">
        <v>2261.65</v>
      </c>
      <c r="F288" s="308">
        <v>2177.08</v>
      </c>
      <c r="G288" s="309">
        <v>2340.69</v>
      </c>
      <c r="H288" s="308">
        <v>2532.58</v>
      </c>
      <c r="I288" s="308">
        <v>2591.36</v>
      </c>
      <c r="J288" s="308">
        <v>2543.2399999999998</v>
      </c>
      <c r="K288" s="308">
        <v>2852.39</v>
      </c>
      <c r="L288" s="308">
        <v>2113.7199999999998</v>
      </c>
      <c r="M288" s="308">
        <v>2311.42</v>
      </c>
      <c r="N288" s="309">
        <v>2803.62</v>
      </c>
      <c r="O288" s="50"/>
      <c r="P288" s="51">
        <f>IF(SUM(E287:O287)=0,0,SUMPRODUCT(E288:O288,E287:O287)/SUM(E287:O287))</f>
        <v>2457.0699747580984</v>
      </c>
      <c r="Q288" s="127">
        <f>SUM(E78:O78)+SUM(E180:O180)+SUM(E288:O288)</f>
        <v>64298.12000000001</v>
      </c>
      <c r="R288" s="51">
        <f>IF(Q287=0,0,(SUMPRODUCT(E77:O77,E78:O78)+SUMPRODUCT(E179:O179,E180:O180)+SUMPRODUCT(E287:O287,E288:O288))/Q287)</f>
        <v>2324.0877358490566</v>
      </c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2" customHeight="1">
      <c r="A289" s="597"/>
      <c r="B289" s="586">
        <f>+B181</f>
        <v>16</v>
      </c>
      <c r="C289" s="665" t="s">
        <v>241</v>
      </c>
      <c r="D289" s="69" t="s">
        <v>3</v>
      </c>
      <c r="E289" s="332">
        <v>0</v>
      </c>
      <c r="F289" s="312">
        <v>0</v>
      </c>
      <c r="G289" s="311">
        <v>0</v>
      </c>
      <c r="H289" s="311">
        <v>4160</v>
      </c>
      <c r="I289" s="311">
        <v>680</v>
      </c>
      <c r="J289" s="311">
        <v>3760</v>
      </c>
      <c r="K289" s="311">
        <v>880</v>
      </c>
      <c r="L289" s="332">
        <v>2200</v>
      </c>
      <c r="M289" s="312">
        <v>4960</v>
      </c>
      <c r="N289" s="311">
        <v>3560</v>
      </c>
      <c r="O289" s="64"/>
      <c r="P289" s="65">
        <f>IF(SUM(E290:O290)=0,0,SUMPRODUCT(E289:O289,E290:O290)/SUM(E290:O290))</f>
        <v>2516.3930590281816</v>
      </c>
      <c r="Q289" s="84">
        <f>SUM(E79:N79)+SUM(E181:O181)+SUM(E289:O289)</f>
        <v>96920</v>
      </c>
      <c r="R289" s="126">
        <f>IF(Q290=0,0,(SUMPRODUCT(E79:O79,E80:O80)+SUMPRODUCT(E181:O181,E182:O182)+SUMPRODUCT(E289:O289,E290:O290))/(Q290))</f>
        <v>3846.3894493009489</v>
      </c>
      <c r="S289" s="379"/>
      <c r="T289" s="379"/>
      <c r="U289" s="379"/>
      <c r="V289" s="379"/>
      <c r="W289" s="379"/>
      <c r="X289" s="379"/>
      <c r="Y289" s="379"/>
      <c r="Z289" s="379"/>
      <c r="AA289" s="379"/>
      <c r="AB289" s="379"/>
      <c r="AC289" s="379"/>
    </row>
    <row r="290" spans="1:29" ht="12" customHeight="1">
      <c r="A290" s="597"/>
      <c r="B290" s="587"/>
      <c r="C290" s="666"/>
      <c r="D290" s="70" t="s">
        <v>5</v>
      </c>
      <c r="E290" s="308">
        <v>5505.38</v>
      </c>
      <c r="F290" s="308">
        <v>0</v>
      </c>
      <c r="G290" s="309">
        <v>0</v>
      </c>
      <c r="H290" s="308">
        <v>5198.9799999999996</v>
      </c>
      <c r="I290" s="308">
        <v>4771.97</v>
      </c>
      <c r="J290" s="308">
        <v>4869.01</v>
      </c>
      <c r="K290" s="308">
        <v>5088.34</v>
      </c>
      <c r="L290" s="308">
        <v>5117.7</v>
      </c>
      <c r="M290" s="308">
        <v>5110.7</v>
      </c>
      <c r="N290" s="309">
        <v>5245.16</v>
      </c>
      <c r="O290" s="50"/>
      <c r="P290" s="51">
        <f>IF(SUM(E289:O289)=0,0,SUMPRODUCT(E290:O290,E289:O289)/SUM(E289:O289))</f>
        <v>5095.97499009901</v>
      </c>
      <c r="Q290" s="127">
        <f>SUM(E80:O80)+SUM(E182:O182)+SUM(E290:O290)</f>
        <v>129730.93000000001</v>
      </c>
      <c r="R290" s="51">
        <f>IF(Q289=0,0,(SUMPRODUCT(E79:O79,E80:O80)+SUMPRODUCT(E181:O181,E182:O182)+SUMPRODUCT(E289:O289,E290:O290))/Q289)</f>
        <v>5148.5315765579853</v>
      </c>
      <c r="S290" s="379"/>
      <c r="T290" s="379"/>
      <c r="U290" s="379"/>
      <c r="V290" s="379"/>
      <c r="W290" s="379"/>
      <c r="X290" s="379"/>
      <c r="Y290" s="379"/>
      <c r="Z290" s="379"/>
      <c r="AA290" s="379"/>
      <c r="AB290" s="379"/>
      <c r="AC290" s="379"/>
    </row>
    <row r="291" spans="1:29" ht="12" customHeight="1">
      <c r="A291" s="394"/>
      <c r="B291" s="586">
        <f t="shared" ref="B291" si="35">+B183</f>
        <v>17</v>
      </c>
      <c r="C291" s="665" t="s">
        <v>214</v>
      </c>
      <c r="D291" s="69" t="s">
        <v>3</v>
      </c>
      <c r="E291" s="312">
        <v>3280</v>
      </c>
      <c r="F291" s="311">
        <v>15080</v>
      </c>
      <c r="G291" s="311">
        <v>14520</v>
      </c>
      <c r="H291" s="311">
        <v>10120</v>
      </c>
      <c r="I291" s="311">
        <v>9640</v>
      </c>
      <c r="J291" s="311">
        <v>13280</v>
      </c>
      <c r="K291" s="332">
        <v>11080</v>
      </c>
      <c r="L291" s="312">
        <v>5920</v>
      </c>
      <c r="M291" s="311">
        <v>8480</v>
      </c>
      <c r="N291" s="311">
        <v>12440</v>
      </c>
      <c r="O291" s="64"/>
      <c r="P291" s="65">
        <f>IF(SUM(E292:O292)=0,0,SUMPRODUCT(E291:O291,E292:O292)/SUM(E292:O292))</f>
        <v>10345.071698166568</v>
      </c>
      <c r="Q291" s="84">
        <f>SUM(E81:N81)+SUM(E183:O183)+SUM(E291:O291)</f>
        <v>270920</v>
      </c>
      <c r="R291" s="126">
        <f>IF(Q292=0,0,(SUMPRODUCT(E81:O81,E82:O82)+SUMPRODUCT(E183:O183,E184:O184)+SUMPRODUCT(E291:O291,E292:O292))/(Q292))</f>
        <v>9743.1944566061302</v>
      </c>
      <c r="S291" s="6"/>
    </row>
    <row r="292" spans="1:29" ht="12" customHeight="1">
      <c r="A292" s="380"/>
      <c r="B292" s="587"/>
      <c r="C292" s="666"/>
      <c r="D292" s="70" t="s">
        <v>5</v>
      </c>
      <c r="E292" s="308">
        <v>2597.1</v>
      </c>
      <c r="F292" s="309">
        <v>2670.75</v>
      </c>
      <c r="G292" s="308">
        <v>2681.16</v>
      </c>
      <c r="H292" s="308">
        <v>2521.48</v>
      </c>
      <c r="I292" s="308">
        <v>2496.1799999999998</v>
      </c>
      <c r="J292" s="308">
        <v>2013.89</v>
      </c>
      <c r="K292" s="308">
        <v>2171.19</v>
      </c>
      <c r="L292" s="308">
        <v>2680.49</v>
      </c>
      <c r="M292" s="309">
        <v>2675.62</v>
      </c>
      <c r="N292" s="308">
        <v>2950.95</v>
      </c>
      <c r="O292" s="50"/>
      <c r="P292" s="51">
        <f>IF(SUM(E291:O291)=0,0,SUMPRODUCT(E292:O292,E291:O291)/SUM(E291:O291))</f>
        <v>2536.336814329738</v>
      </c>
      <c r="Q292" s="127">
        <f>SUM(E82:O82)+SUM(E184:O184)+SUM(E292:O292)</f>
        <v>78799.37999999999</v>
      </c>
      <c r="R292" s="51">
        <f>IF(Q291=0,0,(SUMPRODUCT(E81:O81,E82:O82)+SUMPRODUCT(E183:O183,E184:O184)+SUMPRODUCT(E291:O291,E292:O292))/Q291)</f>
        <v>2833.8907515133615</v>
      </c>
      <c r="S292" s="6"/>
    </row>
    <row r="293" spans="1:29" ht="12" customHeight="1">
      <c r="A293" s="380"/>
      <c r="B293" s="586">
        <f t="shared" ref="B293" si="36">+B185</f>
        <v>18</v>
      </c>
      <c r="C293" s="665" t="s">
        <v>249</v>
      </c>
      <c r="D293" s="69" t="s">
        <v>3</v>
      </c>
      <c r="E293" s="332">
        <v>4600</v>
      </c>
      <c r="F293" s="312">
        <v>0</v>
      </c>
      <c r="G293" s="311">
        <v>2720</v>
      </c>
      <c r="H293" s="311">
        <v>7200</v>
      </c>
      <c r="I293" s="311">
        <v>7040</v>
      </c>
      <c r="J293" s="311">
        <v>13400</v>
      </c>
      <c r="K293" s="311">
        <v>7560</v>
      </c>
      <c r="L293" s="332">
        <v>3760</v>
      </c>
      <c r="M293" s="312">
        <v>9960</v>
      </c>
      <c r="N293" s="311">
        <v>7120</v>
      </c>
      <c r="O293" s="64"/>
      <c r="P293" s="65">
        <f>IF(SUM(E294:O294)=0,0,SUMPRODUCT(E293:O293,E294:O294)/SUM(E294:O294))</f>
        <v>6981.7703549280677</v>
      </c>
      <c r="Q293" s="84">
        <f>SUM(E83:N83)+SUM(E185:O185)+SUM(E293:O293)</f>
        <v>155720</v>
      </c>
      <c r="R293" s="126">
        <f>IF(Q294=0,0,(SUMPRODUCT(E83:O83,E84:O84)+SUMPRODUCT(E185:O185,E186:O186)+SUMPRODUCT(E293:O293,E294:O294))/(Q294))</f>
        <v>6840.2624379119834</v>
      </c>
      <c r="S293" s="393"/>
      <c r="T293" s="393"/>
      <c r="U293" s="393"/>
      <c r="V293" s="393"/>
      <c r="W293" s="393"/>
      <c r="X293" s="393"/>
      <c r="Y293" s="393"/>
      <c r="Z293" s="393"/>
      <c r="AA293" s="393"/>
      <c r="AB293" s="393"/>
      <c r="AC293" s="393"/>
    </row>
    <row r="294" spans="1:29" ht="12" customHeight="1">
      <c r="A294" s="380"/>
      <c r="B294" s="587"/>
      <c r="C294" s="666"/>
      <c r="D294" s="70" t="s">
        <v>5</v>
      </c>
      <c r="E294" s="308">
        <v>5329.44</v>
      </c>
      <c r="F294" s="308">
        <v>0</v>
      </c>
      <c r="G294" s="309">
        <v>6062.13</v>
      </c>
      <c r="H294" s="308">
        <v>5971.67</v>
      </c>
      <c r="I294" s="308">
        <v>6114.77</v>
      </c>
      <c r="J294" s="308">
        <v>5437.75</v>
      </c>
      <c r="K294" s="308">
        <v>5873.97</v>
      </c>
      <c r="L294" s="308">
        <v>5982.81</v>
      </c>
      <c r="M294" s="308">
        <v>5683.87</v>
      </c>
      <c r="N294" s="309">
        <v>6654.07</v>
      </c>
      <c r="O294" s="50"/>
      <c r="P294" s="51">
        <f>IF(SUM(E293:O293)=0,0,SUMPRODUCT(E294:O294,E293:O293)/SUM(E293:O293))</f>
        <v>5852.354400252525</v>
      </c>
      <c r="Q294" s="127">
        <f>SUM(E84:O84)+SUM(E186:O186)+SUM(E294:O294)</f>
        <v>132579.93</v>
      </c>
      <c r="R294" s="51">
        <f>IF(Q293=0,0,(SUMPRODUCT(E83:O83,E84:O84)+SUMPRODUCT(E185:O185,E186:O186)+SUMPRODUCT(E293:O293,E294:O294))/Q293)</f>
        <v>5823.7960133573079</v>
      </c>
      <c r="S294" s="393"/>
      <c r="T294" s="393"/>
      <c r="U294" s="393"/>
      <c r="V294" s="393"/>
      <c r="W294" s="393"/>
      <c r="X294" s="393"/>
      <c r="Y294" s="393"/>
      <c r="Z294" s="393"/>
      <c r="AA294" s="393"/>
      <c r="AB294" s="393"/>
      <c r="AC294" s="393"/>
    </row>
    <row r="295" spans="1:29" ht="12" hidden="1" customHeight="1">
      <c r="A295" s="380"/>
      <c r="B295" s="586">
        <f t="shared" ref="B295" si="37">+B187</f>
        <v>19</v>
      </c>
      <c r="C295" s="665" t="s">
        <v>231</v>
      </c>
      <c r="D295" s="69" t="s">
        <v>3</v>
      </c>
      <c r="E295" s="332"/>
      <c r="F295" s="312"/>
      <c r="G295" s="311"/>
      <c r="H295" s="311"/>
      <c r="I295" s="311"/>
      <c r="J295" s="311"/>
      <c r="K295" s="311"/>
      <c r="L295" s="332"/>
      <c r="M295" s="312"/>
      <c r="N295" s="311"/>
      <c r="O295" s="64"/>
      <c r="P295" s="65">
        <f>IF(SUM(E296:O296)=0,0,SUMPRODUCT(E295:O295,E296:O296)/SUM(E296:O296))</f>
        <v>0</v>
      </c>
      <c r="Q295" s="84">
        <f>SUM(E85:N85)+SUM(E187:O187)+SUM(E295:O295)</f>
        <v>0</v>
      </c>
      <c r="R295" s="126">
        <f>IF(Q296=0,0,(SUMPRODUCT(E85:O85,E86:O86)+SUMPRODUCT(E187:O187,E188:O188)+SUMPRODUCT(E295:O295,E296:O296))/(Q296))</f>
        <v>0</v>
      </c>
      <c r="S295" s="393"/>
      <c r="T295" s="393"/>
      <c r="U295" s="393"/>
      <c r="V295" s="393"/>
      <c r="W295" s="393"/>
      <c r="X295" s="393"/>
      <c r="Y295" s="393"/>
      <c r="Z295" s="393"/>
      <c r="AA295" s="393"/>
      <c r="AB295" s="393"/>
      <c r="AC295" s="393"/>
    </row>
    <row r="296" spans="1:29" ht="12" hidden="1" customHeight="1">
      <c r="A296" s="380"/>
      <c r="B296" s="587"/>
      <c r="C296" s="666"/>
      <c r="D296" s="70" t="s">
        <v>5</v>
      </c>
      <c r="E296" s="308"/>
      <c r="F296" s="308"/>
      <c r="G296" s="309"/>
      <c r="H296" s="308"/>
      <c r="I296" s="308"/>
      <c r="J296" s="308"/>
      <c r="K296" s="308"/>
      <c r="L296" s="308"/>
      <c r="M296" s="308"/>
      <c r="N296" s="309"/>
      <c r="O296" s="50"/>
      <c r="P296" s="51">
        <f>IF(SUM(E295:O295)=0,0,SUMPRODUCT(E296:O296,E295:O295)/SUM(E295:O295))</f>
        <v>0</v>
      </c>
      <c r="Q296" s="127">
        <f>SUM(E86:O86)+SUM(E188:O188)+SUM(E296:O296)</f>
        <v>0</v>
      </c>
      <c r="R296" s="51">
        <f>IF(Q295=0,0,(SUMPRODUCT(E85:O85,E86:O86)+SUMPRODUCT(E187:O187,E188:O188)+SUMPRODUCT(E295:O295,E296:O296))/Q295)</f>
        <v>0</v>
      </c>
      <c r="S296" s="393"/>
      <c r="T296" s="393"/>
      <c r="U296" s="393"/>
      <c r="V296" s="393"/>
      <c r="W296" s="393"/>
      <c r="X296" s="393"/>
      <c r="Y296" s="393"/>
      <c r="Z296" s="393"/>
      <c r="AA296" s="393"/>
      <c r="AB296" s="393"/>
      <c r="AC296" s="393"/>
    </row>
    <row r="297" spans="1:29" ht="12" hidden="1" customHeight="1">
      <c r="A297" s="380"/>
      <c r="B297" s="586">
        <f t="shared" ref="B297" si="38">+B189</f>
        <v>20</v>
      </c>
      <c r="C297" s="665" t="s">
        <v>232</v>
      </c>
      <c r="D297" s="69" t="s">
        <v>3</v>
      </c>
      <c r="E297" s="332"/>
      <c r="F297" s="312"/>
      <c r="G297" s="311"/>
      <c r="H297" s="311"/>
      <c r="I297" s="311"/>
      <c r="J297" s="311"/>
      <c r="K297" s="311"/>
      <c r="L297" s="332"/>
      <c r="M297" s="312"/>
      <c r="N297" s="311"/>
      <c r="O297" s="64"/>
      <c r="P297" s="65">
        <f>IF(SUM(E298:O298)=0,0,SUMPRODUCT(E297:O297,E298:O298)/SUM(E298:O298))</f>
        <v>0</v>
      </c>
      <c r="Q297" s="84">
        <f>SUM(E87:N87)+SUM(E189:O189)+SUM(E297:O297)</f>
        <v>0</v>
      </c>
      <c r="R297" s="126">
        <f>IF(Q298=0,0,(SUMPRODUCT(E87:O87,E88:O88)+SUMPRODUCT(E189:O189,E190:O190)+SUMPRODUCT(E297:O297,E298:O298))/(Q298))</f>
        <v>0</v>
      </c>
      <c r="S297" s="393"/>
      <c r="T297" s="393"/>
      <c r="U297" s="393"/>
      <c r="V297" s="393"/>
      <c r="W297" s="393"/>
      <c r="X297" s="393"/>
      <c r="Y297" s="393"/>
      <c r="Z297" s="393"/>
      <c r="AA297" s="393"/>
      <c r="AB297" s="393"/>
      <c r="AC297" s="393"/>
    </row>
    <row r="298" spans="1:29" ht="12" hidden="1" customHeight="1">
      <c r="A298" s="380"/>
      <c r="B298" s="587"/>
      <c r="C298" s="666"/>
      <c r="D298" s="70" t="s">
        <v>5</v>
      </c>
      <c r="E298" s="308"/>
      <c r="F298" s="308"/>
      <c r="G298" s="309"/>
      <c r="H298" s="308"/>
      <c r="I298" s="308"/>
      <c r="J298" s="308"/>
      <c r="K298" s="308"/>
      <c r="L298" s="308"/>
      <c r="M298" s="308"/>
      <c r="N298" s="309"/>
      <c r="O298" s="50"/>
      <c r="P298" s="51">
        <f>IF(SUM(E297:O297)=0,0,SUMPRODUCT(E298:O298,E297:O297)/SUM(E297:O297))</f>
        <v>0</v>
      </c>
      <c r="Q298" s="127">
        <f>SUM(E88:O88)+SUM(E190:O190)+SUM(E298:O298)</f>
        <v>0</v>
      </c>
      <c r="R298" s="51">
        <f>IF(Q297=0,0,(SUMPRODUCT(E87:O87,E88:O88)+SUMPRODUCT(E189:O189,E190:O190)+SUMPRODUCT(E297:O297,E298:O298))/Q297)</f>
        <v>0</v>
      </c>
      <c r="S298" s="393"/>
      <c r="T298" s="393"/>
      <c r="U298" s="393"/>
      <c r="V298" s="393"/>
      <c r="W298" s="393"/>
      <c r="X298" s="393"/>
      <c r="Y298" s="393"/>
      <c r="Z298" s="393"/>
      <c r="AA298" s="393"/>
      <c r="AB298" s="393"/>
      <c r="AC298" s="393"/>
    </row>
    <row r="299" spans="1:29" ht="12" customHeight="1">
      <c r="A299" s="394"/>
      <c r="B299" s="586">
        <f t="shared" ref="B299" si="39">+B191</f>
        <v>19</v>
      </c>
      <c r="C299" s="665" t="s">
        <v>233</v>
      </c>
      <c r="D299" s="69" t="s">
        <v>3</v>
      </c>
      <c r="E299" s="312"/>
      <c r="F299" s="311"/>
      <c r="G299" s="311">
        <v>2530</v>
      </c>
      <c r="H299" s="311">
        <v>1408</v>
      </c>
      <c r="I299" s="311">
        <v>1771</v>
      </c>
      <c r="J299" s="311">
        <v>2464</v>
      </c>
      <c r="K299" s="332">
        <v>1551</v>
      </c>
      <c r="L299" s="312">
        <v>1012</v>
      </c>
      <c r="M299" s="311">
        <v>2024</v>
      </c>
      <c r="N299" s="311">
        <v>1661</v>
      </c>
      <c r="O299" s="64"/>
      <c r="P299" s="65">
        <f>IF(SUM(E300:O300)=0,0,SUMPRODUCT(E299:O299,E300:O300)/SUM(E300:O300))</f>
        <v>1809.8110949674476</v>
      </c>
      <c r="Q299" s="84">
        <f>SUM(E89:N89)+SUM(E191:O191)+SUM(E299:O299)</f>
        <v>46844.3</v>
      </c>
      <c r="R299" s="126">
        <f>IF(Q300=0,0,(SUMPRODUCT(E89:O89,E90:O90)+SUMPRODUCT(E191:O191,E192:O192)+SUMPRODUCT(E299:O299,E300:O300))/(Q300))</f>
        <v>2116.9443072485419</v>
      </c>
      <c r="S299" s="6"/>
    </row>
    <row r="300" spans="1:29" ht="12" customHeight="1">
      <c r="A300" s="380"/>
      <c r="B300" s="587"/>
      <c r="C300" s="671"/>
      <c r="D300" s="70" t="s">
        <v>5</v>
      </c>
      <c r="E300" s="308"/>
      <c r="F300" s="309"/>
      <c r="G300" s="308">
        <v>1511</v>
      </c>
      <c r="H300" s="308">
        <v>1200</v>
      </c>
      <c r="I300" s="308">
        <v>1556.47</v>
      </c>
      <c r="J300" s="308">
        <v>1611.99</v>
      </c>
      <c r="K300" s="308">
        <v>1578.59</v>
      </c>
      <c r="L300" s="308">
        <v>1633.4</v>
      </c>
      <c r="M300" s="309">
        <v>1667.44</v>
      </c>
      <c r="N300" s="308">
        <v>1650.52</v>
      </c>
      <c r="O300" s="50"/>
      <c r="P300" s="51">
        <f>IF(SUM(E299:O299)=0,0,SUMPRODUCT(E300:O300,E299:O299)/SUM(E299:O299))</f>
        <v>1557.3599542334096</v>
      </c>
      <c r="Q300" s="127">
        <f>SUM(E90:O90)+SUM(E192:O192)+SUM(E300:O300)</f>
        <v>29343.279999999999</v>
      </c>
      <c r="R300" s="51">
        <f>IF(Q299=0,0,(SUMPRODUCT(E89:O89,E90:O90)+SUMPRODUCT(E191:O191,E192:O192)+SUMPRODUCT(E299:O299,E300:O300))/Q299)</f>
        <v>1326.0543876629599</v>
      </c>
      <c r="S300" s="6"/>
    </row>
    <row r="301" spans="1:29" ht="12" customHeight="1">
      <c r="A301" s="610" t="s">
        <v>6</v>
      </c>
      <c r="B301" s="611"/>
      <c r="C301" s="611"/>
      <c r="D301" s="118" t="s">
        <v>3</v>
      </c>
      <c r="E301" s="82">
        <f t="shared" ref="E301:O301" si="40">E257+E263+E265+E267+E269+E271+E273+E275+E277+E279+E281+E283+E285+E287+E289+E291+E293+E295+E297+E299+E259+E261</f>
        <v>86560</v>
      </c>
      <c r="F301" s="82">
        <f t="shared" si="40"/>
        <v>71800</v>
      </c>
      <c r="G301" s="82">
        <f t="shared" si="40"/>
        <v>115770</v>
      </c>
      <c r="H301" s="82">
        <f t="shared" si="40"/>
        <v>131768</v>
      </c>
      <c r="I301" s="82">
        <f t="shared" si="40"/>
        <v>125331</v>
      </c>
      <c r="J301" s="82">
        <f t="shared" si="40"/>
        <v>192664</v>
      </c>
      <c r="K301" s="82">
        <f t="shared" si="40"/>
        <v>141551</v>
      </c>
      <c r="L301" s="82">
        <f t="shared" si="40"/>
        <v>64612</v>
      </c>
      <c r="M301" s="82">
        <f t="shared" si="40"/>
        <v>154344</v>
      </c>
      <c r="N301" s="82">
        <f t="shared" si="40"/>
        <v>143381</v>
      </c>
      <c r="O301" s="82">
        <f t="shared" si="40"/>
        <v>0</v>
      </c>
      <c r="P301" s="84">
        <f>IF(SUM(E302:O302)=0,0,SUMPRODUCT(E301:O301,E302:O302)/SUM(E302:O302))</f>
        <v>125202.59964014657</v>
      </c>
      <c r="Q301" s="84">
        <f>SUM(E91:O91)+SUM(E193:O193)+SUM(E301:O301)</f>
        <v>3672124.3000000003</v>
      </c>
      <c r="R301" s="126">
        <f>IF(Q302=0,0,(SUMPRODUCT(E91:O91,E92:O92)+SUMPRODUCT(E193:O193,E194:O194)+SUMPRODUCT(E301:O301,E302:O302))/(Q302))</f>
        <v>133726.27316430165</v>
      </c>
    </row>
    <row r="302" spans="1:29" ht="12" customHeight="1">
      <c r="A302" s="608" t="s">
        <v>1</v>
      </c>
      <c r="B302" s="609"/>
      <c r="C302" s="609"/>
      <c r="D302" s="76" t="s">
        <v>5</v>
      </c>
      <c r="E302" s="78">
        <f t="shared" ref="E302:O302" si="41">IF(E301=0,0,(E257*E258+E263*E264+E265*E266+E267*E268+E269*E270+E271*E272+E273*E274+E275*E276+E277*E278+E279*E280+E281*E282+E283*E284+E285*E286+E287*E288+E289*E290+E291*E292+E293*E294+E295*E296+E297*E298+E299*E300+E259*E260+E261*E262)/E301)</f>
        <v>3540.3248706099816</v>
      </c>
      <c r="F302" s="78">
        <f t="shared" si="41"/>
        <v>2242.2283676880224</v>
      </c>
      <c r="G302" s="78">
        <f t="shared" si="41"/>
        <v>3265.5642014338778</v>
      </c>
      <c r="H302" s="78">
        <f t="shared" si="41"/>
        <v>3676.462522008379</v>
      </c>
      <c r="I302" s="78">
        <f t="shared" si="41"/>
        <v>3781.277155452362</v>
      </c>
      <c r="J302" s="78">
        <f t="shared" si="41"/>
        <v>3528.0295361873518</v>
      </c>
      <c r="K302" s="78">
        <f t="shared" si="41"/>
        <v>3582.3007473631405</v>
      </c>
      <c r="L302" s="78">
        <f t="shared" si="41"/>
        <v>3499.9346994366374</v>
      </c>
      <c r="M302" s="78">
        <f t="shared" si="41"/>
        <v>3721.4813751101437</v>
      </c>
      <c r="N302" s="78">
        <f t="shared" si="41"/>
        <v>3838.1395841847939</v>
      </c>
      <c r="O302" s="78">
        <f t="shared" si="41"/>
        <v>0</v>
      </c>
      <c r="P302" s="85">
        <f>IF(SUM(E301:O301)=0,0,SUMPRODUCT(E302:O302,E301:O301)/SUM(E301:O301))</f>
        <v>3536.048509872689</v>
      </c>
      <c r="Q302" s="132">
        <f>SUM(E92:O92)+SUM(E194:O194)+SUM(E302:O302)</f>
        <v>95824.69729794866</v>
      </c>
      <c r="R302" s="85">
        <f>IF(Q301=0,0,(SUMPRODUCT(E91:O91,E92:O92)+SUMPRODUCT(E193:O193,E194:O194)+SUMPRODUCT(E301:O301,E302:O302))/Q301)</f>
        <v>3489.6094467041862</v>
      </c>
      <c r="T302" s="8"/>
      <c r="U302" s="8"/>
    </row>
    <row r="303" spans="1:29" ht="12" hidden="1" customHeight="1">
      <c r="A303" s="612" t="s">
        <v>113</v>
      </c>
      <c r="B303" s="648">
        <v>1</v>
      </c>
      <c r="C303" s="665" t="s">
        <v>152</v>
      </c>
      <c r="D303" s="321" t="s">
        <v>3</v>
      </c>
      <c r="E303" s="335"/>
      <c r="F303" s="324"/>
      <c r="G303" s="306"/>
      <c r="H303" s="306"/>
      <c r="I303" s="306"/>
      <c r="J303" s="306"/>
      <c r="K303" s="306"/>
      <c r="L303" s="335"/>
      <c r="M303" s="324"/>
      <c r="N303" s="306"/>
      <c r="O303" s="44"/>
      <c r="P303" s="45">
        <f>IF(SUM(E304:O304)=0,0,SUMPRODUCT(E303:O303,E304:O304)/SUM(E304:O304))</f>
        <v>0</v>
      </c>
      <c r="Q303" s="84">
        <f>SUM(E93:N93)+SUM(E195:O195)+SUM(E303:O303)</f>
        <v>0</v>
      </c>
      <c r="R303" s="126">
        <f>IF(Q304=0,0,(SUMPRODUCT(E93:O93,E94:O94)+SUMPRODUCT(E195:O195,E196:O196)+SUMPRODUCT(E303:O303,E304:O304))/(Q304))</f>
        <v>0</v>
      </c>
    </row>
    <row r="304" spans="1:29" ht="12" hidden="1" customHeight="1">
      <c r="A304" s="597"/>
      <c r="B304" s="649"/>
      <c r="C304" s="666"/>
      <c r="D304" s="320" t="s">
        <v>5</v>
      </c>
      <c r="E304" s="309"/>
      <c r="F304" s="309"/>
      <c r="G304" s="309"/>
      <c r="H304" s="308"/>
      <c r="I304" s="308"/>
      <c r="J304" s="308"/>
      <c r="K304" s="308"/>
      <c r="L304" s="309"/>
      <c r="M304" s="309"/>
      <c r="N304" s="309"/>
      <c r="O304" s="50"/>
      <c r="P304" s="51">
        <f>IF(SUM(E303:O303)=0,0,SUMPRODUCT(E304:O304,E303:O303)/SUM(E303:O303))</f>
        <v>0</v>
      </c>
      <c r="Q304" s="127">
        <f>SUM(E94:O94)+SUM(E196:O196)+SUM(E304:O304)</f>
        <v>0</v>
      </c>
      <c r="R304" s="51">
        <f>IF(Q303=0,0,(SUMPRODUCT(E93:O93,E94:O94)+SUMPRODUCT(E195:O195,E196:O196)+SUMPRODUCT(E303:O303,E304:O304))/Q303)</f>
        <v>0</v>
      </c>
    </row>
    <row r="305" spans="1:18" ht="12" hidden="1" customHeight="1">
      <c r="A305" s="597"/>
      <c r="B305" s="649">
        <f>+B303+1</f>
        <v>2</v>
      </c>
      <c r="C305" s="665" t="s">
        <v>157</v>
      </c>
      <c r="D305" s="319" t="s">
        <v>3</v>
      </c>
      <c r="E305" s="332"/>
      <c r="F305" s="312"/>
      <c r="G305" s="311"/>
      <c r="H305" s="311"/>
      <c r="I305" s="311"/>
      <c r="J305" s="311"/>
      <c r="K305" s="311"/>
      <c r="L305" s="332"/>
      <c r="M305" s="312"/>
      <c r="N305" s="311"/>
      <c r="O305" s="64"/>
      <c r="P305" s="65">
        <f>IF(SUM(E306:O306)=0,0,SUMPRODUCT(E305:O305,E306:O306)/SUM(E306:O306))</f>
        <v>0</v>
      </c>
      <c r="Q305" s="84">
        <f>SUM(E95:N95)+SUM(E197:O197)+SUM(E305:O305)</f>
        <v>0</v>
      </c>
      <c r="R305" s="126">
        <f>IF(Q306=0,0,(SUMPRODUCT(E95:O95,E96:O96)+SUMPRODUCT(E197:O197,E198:O198)+SUMPRODUCT(E305:O305,E306:O306))/(Q306))</f>
        <v>0</v>
      </c>
    </row>
    <row r="306" spans="1:18" ht="12" hidden="1" customHeight="1">
      <c r="A306" s="597"/>
      <c r="B306" s="652"/>
      <c r="C306" s="666"/>
      <c r="D306" s="320" t="s">
        <v>5</v>
      </c>
      <c r="E306" s="308"/>
      <c r="F306" s="308"/>
      <c r="G306" s="309"/>
      <c r="H306" s="308"/>
      <c r="I306" s="308"/>
      <c r="J306" s="308"/>
      <c r="K306" s="308"/>
      <c r="L306" s="308"/>
      <c r="M306" s="308"/>
      <c r="N306" s="309"/>
      <c r="O306" s="50"/>
      <c r="P306" s="51">
        <f>IF(SUM(E305:O305)=0,0,SUMPRODUCT(E306:O306,E305:O305)/SUM(E305:O305))</f>
        <v>0</v>
      </c>
      <c r="Q306" s="127">
        <f>SUM(E96:O96)+SUM(E198:O198)+SUM(E306:O306)</f>
        <v>0</v>
      </c>
      <c r="R306" s="51">
        <f>IF(Q305=0,0,(SUMPRODUCT(E95:O95,E96:O96)+SUMPRODUCT(E197:O197,E198:O198)+SUMPRODUCT(E305:O305,E306:O306))/Q305)</f>
        <v>0</v>
      </c>
    </row>
    <row r="307" spans="1:18" ht="12" hidden="1" customHeight="1">
      <c r="A307" s="597"/>
      <c r="B307" s="649">
        <v>1</v>
      </c>
      <c r="C307" s="674" t="s">
        <v>209</v>
      </c>
      <c r="D307" s="319" t="s">
        <v>3</v>
      </c>
      <c r="E307" s="332"/>
      <c r="F307" s="312"/>
      <c r="G307" s="311"/>
      <c r="H307" s="311"/>
      <c r="I307" s="311"/>
      <c r="J307" s="311"/>
      <c r="K307" s="311"/>
      <c r="L307" s="332"/>
      <c r="M307" s="312"/>
      <c r="N307" s="311"/>
      <c r="O307" s="64"/>
      <c r="P307" s="65">
        <f>IF(SUM(E308:O308)=0,0,SUMPRODUCT(E307:O307,E308:O308)/SUM(E308:O308))</f>
        <v>0</v>
      </c>
      <c r="Q307" s="84">
        <f>SUM(E97:N97)+SUM(E199:O199)+SUM(E307:O307)</f>
        <v>0</v>
      </c>
      <c r="R307" s="126">
        <f>IF(Q308=0,0,(SUMPRODUCT(E97:O97,E98:O98)+SUMPRODUCT(E199:O199,E200:O200)+SUMPRODUCT(E307:O307,E308:O308))/(Q308))</f>
        <v>0</v>
      </c>
    </row>
    <row r="308" spans="1:18" ht="12" hidden="1" customHeight="1">
      <c r="A308" s="597"/>
      <c r="B308" s="652"/>
      <c r="C308" s="675"/>
      <c r="D308" s="320" t="s">
        <v>5</v>
      </c>
      <c r="E308" s="308"/>
      <c r="F308" s="308"/>
      <c r="G308" s="309"/>
      <c r="H308" s="308"/>
      <c r="I308" s="308"/>
      <c r="J308" s="308"/>
      <c r="K308" s="308"/>
      <c r="L308" s="308"/>
      <c r="M308" s="308"/>
      <c r="N308" s="309"/>
      <c r="O308" s="50"/>
      <c r="P308" s="51">
        <f>IF(SUM(E307:O307)=0,0,SUMPRODUCT(E308:O308,E307:O307)/SUM(E307:O307))</f>
        <v>0</v>
      </c>
      <c r="Q308" s="127">
        <f>SUM(E98:O98)+SUM(E200:O200)+SUM(E308:O308)</f>
        <v>0</v>
      </c>
      <c r="R308" s="51">
        <f>IF(Q307=0,0,(SUMPRODUCT(E97:O97,E98:O98)+SUMPRODUCT(E199:O199,E200:O200)+SUMPRODUCT(E307:O307,E308:O308))/Q307)</f>
        <v>0</v>
      </c>
    </row>
    <row r="309" spans="1:18" ht="12" hidden="1" customHeight="1">
      <c r="A309" s="597"/>
      <c r="B309" s="649">
        <f>+B307+1</f>
        <v>2</v>
      </c>
      <c r="C309" s="673" t="s">
        <v>142</v>
      </c>
      <c r="D309" s="69" t="s">
        <v>3</v>
      </c>
      <c r="E309" s="332"/>
      <c r="F309" s="312"/>
      <c r="G309" s="311"/>
      <c r="H309" s="311"/>
      <c r="I309" s="311"/>
      <c r="J309" s="311"/>
      <c r="K309" s="311"/>
      <c r="L309" s="332"/>
      <c r="M309" s="312"/>
      <c r="N309" s="311"/>
      <c r="O309" s="64"/>
      <c r="P309" s="65">
        <f>IF(SUM(E310:O310)=0,0,SUMPRODUCT(E309:O309,E310:O310)/SUM(E310:O310))</f>
        <v>0</v>
      </c>
      <c r="Q309" s="84">
        <f>SUM(E99:N99)+SUM(E201:O201)+SUM(E309:O309)</f>
        <v>0</v>
      </c>
      <c r="R309" s="126">
        <f>IF(Q310=0,0,(SUMPRODUCT(E99:O99,E100:O100)+SUMPRODUCT(E201:O201,E202:O202)+SUMPRODUCT(E309:O309,E310:O310))/(Q310))</f>
        <v>0</v>
      </c>
    </row>
    <row r="310" spans="1:18" ht="12" hidden="1" customHeight="1">
      <c r="A310" s="597"/>
      <c r="B310" s="652"/>
      <c r="C310" s="673"/>
      <c r="D310" s="70" t="s">
        <v>5</v>
      </c>
      <c r="E310" s="308"/>
      <c r="F310" s="308"/>
      <c r="G310" s="309"/>
      <c r="H310" s="308"/>
      <c r="I310" s="308"/>
      <c r="J310" s="308"/>
      <c r="K310" s="308"/>
      <c r="L310" s="308"/>
      <c r="M310" s="308"/>
      <c r="N310" s="309"/>
      <c r="O310" s="50"/>
      <c r="P310" s="51">
        <f>IF(SUM(E309:O309)=0,0,SUMPRODUCT(E310:O310,E309:O309)/SUM(E309:O309))</f>
        <v>0</v>
      </c>
      <c r="Q310" s="127">
        <f>SUM(E100:O100)+SUM(E202:O202)+SUM(E310:O310)</f>
        <v>0</v>
      </c>
      <c r="R310" s="51">
        <f>IF(Q309=0,0,(SUMPRODUCT(E99:O99,E100:O100)+SUMPRODUCT(E201:O201,E202:O202)+SUMPRODUCT(E309:O309,E310:O310))/Q309)</f>
        <v>0</v>
      </c>
    </row>
    <row r="311" spans="1:18" ht="12" hidden="1" customHeight="1">
      <c r="A311" s="597"/>
      <c r="B311" s="586">
        <f>+B309+1</f>
        <v>3</v>
      </c>
      <c r="C311" s="600"/>
      <c r="D311" s="69" t="s">
        <v>3</v>
      </c>
      <c r="E311" s="61"/>
      <c r="F311" s="62"/>
      <c r="G311" s="63"/>
      <c r="H311" s="63"/>
      <c r="I311" s="63"/>
      <c r="J311" s="62"/>
      <c r="K311" s="62"/>
      <c r="L311" s="62"/>
      <c r="M311" s="62"/>
      <c r="N311" s="62"/>
      <c r="O311" s="64"/>
      <c r="P311" s="65">
        <f>IF(SUM(E312:O312)=0,0,SUMPRODUCT(E311:O311,E312:O312)/SUM(E312:O312))</f>
        <v>0</v>
      </c>
      <c r="Q311" s="84">
        <f>SUM(E101:N101)+SUM(E203:O203)+SUM(E311:O311)</f>
        <v>0</v>
      </c>
      <c r="R311" s="126">
        <f>IF(Q312=0,0,(SUMPRODUCT(E101:O101,E102:O102)+SUMPRODUCT(E203:O203,E204:O204)+SUMPRODUCT(E311:O311,E312:O312))/(Q312))</f>
        <v>0</v>
      </c>
    </row>
    <row r="312" spans="1:18" ht="12" hidden="1" customHeight="1">
      <c r="A312" s="597"/>
      <c r="B312" s="587"/>
      <c r="C312" s="600"/>
      <c r="D312" s="71" t="s">
        <v>5</v>
      </c>
      <c r="E312" s="72"/>
      <c r="F312" s="73"/>
      <c r="G312" s="74"/>
      <c r="H312" s="74"/>
      <c r="I312" s="74"/>
      <c r="J312" s="73"/>
      <c r="K312" s="73"/>
      <c r="L312" s="73"/>
      <c r="M312" s="73"/>
      <c r="N312" s="73"/>
      <c r="O312" s="75"/>
      <c r="P312" s="95">
        <f>IF(SUM(E311:O311)=0,0,SUMPRODUCT(E312:O312,E311:O311)/SUM(E311:O311))</f>
        <v>0</v>
      </c>
      <c r="Q312" s="127">
        <f>SUM(E102:O102)+SUM(E204:O204)+SUM(E312:O312)</f>
        <v>0</v>
      </c>
      <c r="R312" s="51">
        <f>IF(Q311=0,0,(SUMPRODUCT(E101:O101,E102:O102)+SUMPRODUCT(E203:O203,E204:O204)+SUMPRODUCT(E311:O311,E312:O312))/Q311)</f>
        <v>0</v>
      </c>
    </row>
    <row r="313" spans="1:18" ht="12" hidden="1" customHeight="1">
      <c r="A313" s="610" t="s">
        <v>6</v>
      </c>
      <c r="B313" s="611"/>
      <c r="C313" s="611"/>
      <c r="D313" s="118" t="s">
        <v>3</v>
      </c>
      <c r="E313" s="81">
        <f>E303+E305+E307+E309+E311</f>
        <v>0</v>
      </c>
      <c r="F313" s="82">
        <f t="shared" ref="F313:O313" si="42">F303+F305+F307+F309+F311</f>
        <v>0</v>
      </c>
      <c r="G313" s="82">
        <f t="shared" si="42"/>
        <v>0</v>
      </c>
      <c r="H313" s="82">
        <f t="shared" si="42"/>
        <v>0</v>
      </c>
      <c r="I313" s="82">
        <f t="shared" si="42"/>
        <v>0</v>
      </c>
      <c r="J313" s="82">
        <f t="shared" si="42"/>
        <v>0</v>
      </c>
      <c r="K313" s="82">
        <f t="shared" si="42"/>
        <v>0</v>
      </c>
      <c r="L313" s="82">
        <f t="shared" si="42"/>
        <v>0</v>
      </c>
      <c r="M313" s="82">
        <f t="shared" si="42"/>
        <v>0</v>
      </c>
      <c r="N313" s="82">
        <f t="shared" si="42"/>
        <v>0</v>
      </c>
      <c r="O313" s="83">
        <f t="shared" si="42"/>
        <v>0</v>
      </c>
      <c r="P313" s="84">
        <f>IF(SUM(E314:O314)=0,0,SUMPRODUCT(E313:O313,E314:O314)/SUM(E314:O314))</f>
        <v>0</v>
      </c>
      <c r="Q313" s="84">
        <f>SUM(E103:O103)+SUM(E205:O205)+SUM(E313:O313)</f>
        <v>0</v>
      </c>
      <c r="R313" s="126">
        <f>IF(Q314=0,0,(SUMPRODUCT(E103:O103,E104:O104)+SUMPRODUCT(E205:O205,E206:O206)+SUMPRODUCT(E313:O313,E314:O314))/(Q314))</f>
        <v>0</v>
      </c>
    </row>
    <row r="314" spans="1:18" ht="12" hidden="1" customHeight="1">
      <c r="A314" s="608" t="s">
        <v>1</v>
      </c>
      <c r="B314" s="609"/>
      <c r="C314" s="609"/>
      <c r="D314" s="119" t="s">
        <v>5</v>
      </c>
      <c r="E314" s="77">
        <f t="shared" ref="E314:O314" si="43">IF(E313=0,0,(E303*E304+E305*E306+E307*E308+E309*E310+E311*E312)/E313)</f>
        <v>0</v>
      </c>
      <c r="F314" s="78">
        <f t="shared" si="43"/>
        <v>0</v>
      </c>
      <c r="G314" s="78">
        <f t="shared" si="43"/>
        <v>0</v>
      </c>
      <c r="H314" s="78">
        <f t="shared" si="43"/>
        <v>0</v>
      </c>
      <c r="I314" s="78">
        <f t="shared" si="43"/>
        <v>0</v>
      </c>
      <c r="J314" s="78">
        <f t="shared" si="43"/>
        <v>0</v>
      </c>
      <c r="K314" s="78">
        <f t="shared" si="43"/>
        <v>0</v>
      </c>
      <c r="L314" s="78">
        <f t="shared" si="43"/>
        <v>0</v>
      </c>
      <c r="M314" s="78">
        <f t="shared" si="43"/>
        <v>0</v>
      </c>
      <c r="N314" s="78">
        <f t="shared" si="43"/>
        <v>0</v>
      </c>
      <c r="O314" s="79">
        <f t="shared" si="43"/>
        <v>0</v>
      </c>
      <c r="P314" s="85">
        <f>IF(SUM(E313:O313)=0,0,SUMPRODUCT(E314:O314,E313:O313)/SUM(E313:O313))</f>
        <v>0</v>
      </c>
      <c r="Q314" s="132">
        <f>SUM(E104:O104)+SUM(E206:O206)+SUM(E314:O314)</f>
        <v>0</v>
      </c>
      <c r="R314" s="85">
        <f>IF(Q313=0,0,(SUMPRODUCT(E103:O103,E104:O104)+SUMPRODUCT(E205:O205,E206:O206)+SUMPRODUCT(E313:O313,E314:O314))/Q313)</f>
        <v>0</v>
      </c>
    </row>
    <row r="315" spans="1:18" ht="12" customHeight="1">
      <c r="A315" s="59"/>
      <c r="B315" s="59"/>
      <c r="C315" s="59"/>
      <c r="D315" s="173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1:18" ht="12" customHeight="1">
      <c r="A316" s="59"/>
      <c r="B316" s="59"/>
      <c r="C316" s="59"/>
      <c r="D316" s="173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1:18" ht="12" customHeight="1">
      <c r="A317" s="59"/>
      <c r="B317" s="59"/>
      <c r="C317" s="59"/>
      <c r="D317" s="173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1:18" ht="12" customHeight="1">
      <c r="A318" s="59"/>
      <c r="B318" s="59"/>
      <c r="C318" s="59"/>
      <c r="D318" s="173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1:18" ht="12" customHeight="1">
      <c r="A319" s="59"/>
      <c r="B319" s="59"/>
      <c r="C319" s="59"/>
      <c r="D319" s="173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1:18" ht="12" customHeight="1">
      <c r="A320" s="59"/>
      <c r="B320" s="59"/>
      <c r="C320" s="59"/>
      <c r="D320" s="173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1:18" ht="12" customHeight="1">
      <c r="A321" s="59"/>
      <c r="B321" s="59"/>
      <c r="C321" s="59"/>
      <c r="D321" s="173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1:18" ht="12" customHeight="1">
      <c r="A322" s="59"/>
      <c r="B322" s="59"/>
      <c r="C322" s="59"/>
      <c r="D322" s="173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1:18" ht="12" customHeight="1">
      <c r="A323" s="59"/>
      <c r="B323" s="59"/>
      <c r="C323" s="59"/>
      <c r="D323" s="173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1:18" ht="12" customHeight="1">
      <c r="A324" s="59"/>
      <c r="B324" s="59"/>
      <c r="C324" s="59"/>
      <c r="D324" s="173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1:18" ht="12" customHeight="1">
      <c r="A325" s="59"/>
      <c r="B325" s="59"/>
      <c r="C325" s="59"/>
      <c r="D325" s="173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1:18" ht="12" customHeight="1">
      <c r="A326" s="59"/>
      <c r="B326" s="59"/>
      <c r="C326" s="59"/>
      <c r="D326" s="173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1:18" ht="12" customHeight="1">
      <c r="A327" s="59"/>
      <c r="B327" s="59"/>
      <c r="C327" s="59"/>
      <c r="D327" s="173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1:18" ht="12" customHeight="1">
      <c r="A328" s="59"/>
      <c r="B328" s="59"/>
      <c r="C328" s="59"/>
      <c r="D328" s="173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1:18" ht="12" customHeight="1">
      <c r="A329" s="59"/>
      <c r="B329" s="59"/>
      <c r="C329" s="59"/>
      <c r="D329" s="173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1:18" ht="12" customHeight="1">
      <c r="A330" s="59"/>
      <c r="B330" s="59"/>
      <c r="C330" s="59"/>
      <c r="D330" s="173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1:18" ht="12" customHeight="1">
      <c r="A331" s="59"/>
      <c r="B331" s="59"/>
      <c r="C331" s="59"/>
      <c r="D331" s="173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1:18" ht="12" customHeight="1">
      <c r="A332" s="59"/>
      <c r="B332" s="59"/>
      <c r="C332" s="59"/>
      <c r="D332" s="173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1:18" ht="12" customHeight="1">
      <c r="A333" s="59"/>
      <c r="B333" s="59"/>
      <c r="C333" s="59"/>
      <c r="D333" s="173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1:18" ht="12" customHeight="1">
      <c r="A334" s="59"/>
      <c r="B334" s="59"/>
      <c r="C334" s="59"/>
      <c r="D334" s="173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1:18" ht="12" customHeight="1">
      <c r="A335" s="59"/>
      <c r="B335" s="59"/>
      <c r="C335" s="59"/>
      <c r="D335" s="173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1:18" ht="12" customHeight="1">
      <c r="A336" s="59"/>
      <c r="B336" s="59"/>
      <c r="C336" s="59"/>
      <c r="D336" s="173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1:18" ht="12" customHeight="1">
      <c r="A337" s="59"/>
      <c r="B337" s="59"/>
      <c r="C337" s="59"/>
      <c r="D337" s="173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1:18" ht="12" customHeight="1">
      <c r="A338" s="59"/>
      <c r="B338" s="59"/>
      <c r="C338" s="59"/>
      <c r="D338" s="173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1:18" ht="12" customHeight="1">
      <c r="A339" s="59"/>
      <c r="B339" s="59"/>
      <c r="C339" s="59"/>
      <c r="D339" s="173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1:18" ht="12" customHeight="1">
      <c r="A340" s="59"/>
      <c r="B340" s="59"/>
      <c r="C340" s="59"/>
      <c r="D340" s="173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1:18" ht="12" customHeight="1">
      <c r="A341" s="59"/>
      <c r="B341" s="59"/>
      <c r="C341" s="59"/>
      <c r="D341" s="173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1:18" ht="12" customHeight="1">
      <c r="A342" s="59"/>
      <c r="B342" s="59"/>
      <c r="C342" s="59"/>
      <c r="D342" s="173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1:18" ht="12" customHeight="1">
      <c r="A343" s="59"/>
      <c r="B343" s="59"/>
      <c r="C343" s="59"/>
      <c r="D343" s="173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1:18" ht="12" customHeight="1">
      <c r="A344" s="59"/>
      <c r="B344" s="59"/>
      <c r="C344" s="59"/>
      <c r="D344" s="173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1:18" ht="12" customHeight="1">
      <c r="A345" s="59"/>
      <c r="B345" s="59"/>
      <c r="C345" s="59"/>
      <c r="D345" s="173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1:18" ht="12" customHeight="1">
      <c r="A346" s="59"/>
      <c r="B346" s="59"/>
      <c r="C346" s="59"/>
      <c r="D346" s="173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1:18" ht="12" customHeight="1">
      <c r="A347" s="59"/>
      <c r="B347" s="59"/>
      <c r="C347" s="59"/>
      <c r="D347" s="173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1:18" ht="12" customHeight="1">
      <c r="A348" s="59"/>
      <c r="B348" s="59"/>
      <c r="C348" s="59"/>
      <c r="D348" s="173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1:18" ht="12" customHeight="1">
      <c r="A349" s="59"/>
      <c r="B349" s="59"/>
      <c r="C349" s="59"/>
      <c r="D349" s="173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1:18" ht="12" customHeight="1">
      <c r="A350" s="59"/>
      <c r="B350" s="59"/>
      <c r="C350" s="59"/>
      <c r="D350" s="173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1:18" ht="12" customHeight="1">
      <c r="A351" s="59"/>
      <c r="B351" s="59"/>
      <c r="C351" s="59"/>
      <c r="D351" s="173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1:18" ht="12" customHeight="1">
      <c r="A352" s="59"/>
      <c r="B352" s="59"/>
      <c r="C352" s="59"/>
      <c r="D352" s="173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1:18" ht="12" customHeight="1">
      <c r="A353" s="59"/>
      <c r="B353" s="59"/>
      <c r="C353" s="59"/>
      <c r="D353" s="173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1:18" ht="12" customHeight="1">
      <c r="A354" s="59"/>
      <c r="B354" s="59"/>
      <c r="C354" s="59"/>
      <c r="D354" s="173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1:18" ht="12" customHeight="1">
      <c r="A355" s="59"/>
      <c r="B355" s="59"/>
      <c r="C355" s="59"/>
      <c r="D355" s="173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1:18" ht="12" customHeight="1">
      <c r="A356" s="59"/>
      <c r="B356" s="59"/>
      <c r="C356" s="59"/>
      <c r="D356" s="173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1:18" ht="12" customHeight="1">
      <c r="A357" s="59"/>
      <c r="B357" s="59"/>
      <c r="C357" s="59"/>
      <c r="D357" s="173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1:18" ht="12" customHeight="1">
      <c r="A358" s="59"/>
      <c r="B358" s="59"/>
      <c r="C358" s="59"/>
      <c r="D358" s="173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1:18" ht="12" customHeight="1">
      <c r="A359" s="59"/>
      <c r="B359" s="59"/>
      <c r="C359" s="59"/>
      <c r="D359" s="173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1:18" ht="12" customHeight="1">
      <c r="A360" s="59"/>
      <c r="B360" s="59"/>
      <c r="C360" s="59"/>
      <c r="D360" s="173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1:18" ht="12" customHeight="1">
      <c r="A361" s="59"/>
      <c r="B361" s="59"/>
      <c r="C361" s="59"/>
      <c r="D361" s="173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1:18" ht="12" customHeight="1">
      <c r="A362" s="59"/>
      <c r="B362" s="59"/>
      <c r="C362" s="59"/>
      <c r="D362" s="173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1:18" ht="12" customHeight="1">
      <c r="A363" s="59"/>
      <c r="B363" s="59"/>
      <c r="C363" s="59"/>
      <c r="D363" s="173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1:18" ht="12" customHeight="1">
      <c r="A364" s="59"/>
      <c r="B364" s="59"/>
      <c r="C364" s="59"/>
      <c r="D364" s="173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1:18" ht="12" customHeight="1">
      <c r="A365" s="59"/>
      <c r="B365" s="59"/>
      <c r="C365" s="59"/>
      <c r="D365" s="173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1:18" ht="12" customHeight="1">
      <c r="A366" s="59"/>
      <c r="B366" s="59"/>
      <c r="C366" s="59"/>
      <c r="D366" s="173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1:18" ht="12" customHeight="1">
      <c r="A367" s="59"/>
      <c r="B367" s="59"/>
      <c r="C367" s="59"/>
      <c r="D367" s="173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1:18" ht="12" customHeight="1">
      <c r="A368" s="59"/>
      <c r="B368" s="59"/>
      <c r="C368" s="59"/>
      <c r="D368" s="173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1:18" ht="12" customHeight="1">
      <c r="A369" s="59"/>
      <c r="B369" s="59"/>
      <c r="C369" s="59"/>
      <c r="D369" s="173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1:18" ht="12" customHeight="1">
      <c r="A370" s="59"/>
      <c r="B370" s="59"/>
      <c r="C370" s="59"/>
      <c r="D370" s="173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1:18" ht="12" customHeight="1">
      <c r="A371" s="59"/>
      <c r="B371" s="59"/>
      <c r="C371" s="59"/>
      <c r="D371" s="173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1:18" ht="12" customHeight="1">
      <c r="A372" s="59"/>
      <c r="B372" s="59"/>
      <c r="C372" s="59"/>
      <c r="D372" s="173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1:18" ht="12" customHeight="1">
      <c r="A373" s="59"/>
      <c r="B373" s="59"/>
      <c r="C373" s="59"/>
      <c r="D373" s="173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1:18" ht="12" customHeight="1">
      <c r="A374" s="59"/>
      <c r="B374" s="59"/>
      <c r="C374" s="59"/>
      <c r="D374" s="173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1:18" ht="12" customHeight="1">
      <c r="A375" s="59"/>
      <c r="B375" s="59"/>
      <c r="C375" s="59"/>
      <c r="D375" s="173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1:18" ht="12" customHeight="1">
      <c r="A376" s="59"/>
      <c r="B376" s="59"/>
      <c r="C376" s="59"/>
      <c r="D376" s="173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1:18" ht="12" customHeight="1">
      <c r="A377" s="59"/>
      <c r="B377" s="59"/>
      <c r="C377" s="59"/>
      <c r="D377" s="173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1:18" ht="12" customHeight="1">
      <c r="A378" s="59"/>
      <c r="B378" s="59"/>
      <c r="C378" s="59"/>
      <c r="D378" s="173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1:18" ht="12" customHeight="1">
      <c r="A379" s="59"/>
      <c r="B379" s="59"/>
      <c r="C379" s="59"/>
      <c r="D379" s="173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1:18" ht="12" customHeight="1">
      <c r="A380" s="59"/>
      <c r="B380" s="59"/>
      <c r="C380" s="59"/>
      <c r="D380" s="173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1:18" ht="12" customHeight="1">
      <c r="A381" s="59"/>
      <c r="B381" s="59"/>
      <c r="C381" s="59"/>
      <c r="D381" s="173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1:18" ht="12" customHeight="1">
      <c r="A382" s="59"/>
      <c r="B382" s="59"/>
      <c r="C382" s="59"/>
      <c r="D382" s="173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1:18" ht="12" customHeight="1">
      <c r="A383" s="59"/>
      <c r="B383" s="59"/>
      <c r="C383" s="59"/>
      <c r="D383" s="173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1:18" ht="12" customHeight="1">
      <c r="A384" s="59"/>
      <c r="B384" s="59"/>
      <c r="C384" s="59"/>
      <c r="D384" s="173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1:18" ht="12" customHeight="1">
      <c r="A385" s="59"/>
      <c r="B385" s="59"/>
      <c r="C385" s="59"/>
      <c r="D385" s="173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1:18" ht="12" customHeight="1">
      <c r="A386" s="59"/>
      <c r="B386" s="59"/>
      <c r="C386" s="59"/>
      <c r="D386" s="173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1:18" ht="12" customHeight="1">
      <c r="A387" s="59"/>
      <c r="B387" s="59"/>
      <c r="C387" s="59"/>
      <c r="D387" s="173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1:18" ht="12" customHeight="1">
      <c r="A388" s="59"/>
      <c r="B388" s="59"/>
      <c r="C388" s="59"/>
      <c r="D388" s="173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1:18" ht="12" customHeight="1">
      <c r="A389" s="59"/>
      <c r="B389" s="59"/>
      <c r="C389" s="59"/>
      <c r="D389" s="173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1:18" ht="12" customHeight="1">
      <c r="A390" s="59"/>
      <c r="B390" s="59"/>
      <c r="C390" s="59"/>
      <c r="D390" s="173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1:18" ht="12" customHeight="1">
      <c r="A391" s="59"/>
      <c r="B391" s="59"/>
      <c r="C391" s="59"/>
      <c r="D391" s="173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1:18" ht="12" customHeight="1">
      <c r="A392" s="59"/>
      <c r="B392" s="59"/>
      <c r="C392" s="59"/>
      <c r="D392" s="173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1:18" ht="12" customHeight="1">
      <c r="A393" s="59"/>
      <c r="B393" s="59"/>
      <c r="C393" s="59"/>
      <c r="D393" s="173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1:18" ht="12" customHeight="1">
      <c r="A394" s="59"/>
      <c r="B394" s="59"/>
      <c r="C394" s="59"/>
      <c r="D394" s="173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1:18" ht="12" customHeight="1">
      <c r="A395" s="59"/>
      <c r="B395" s="59"/>
      <c r="C395" s="59"/>
      <c r="D395" s="173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1:18" ht="12" customHeight="1">
      <c r="A396" s="59"/>
      <c r="B396" s="59"/>
      <c r="C396" s="59"/>
      <c r="D396" s="173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1:18" ht="12" customHeight="1">
      <c r="A397" s="59"/>
      <c r="B397" s="59"/>
      <c r="C397" s="59"/>
      <c r="D397" s="173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1:18" ht="12" customHeight="1">
      <c r="A398" s="59"/>
      <c r="B398" s="59"/>
      <c r="C398" s="59"/>
      <c r="D398" s="173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1:18" ht="12" customHeight="1">
      <c r="A399" s="59"/>
      <c r="B399" s="59"/>
      <c r="C399" s="59"/>
      <c r="D399" s="173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1:18" ht="12" customHeight="1">
      <c r="A400" s="59"/>
      <c r="B400" s="59"/>
      <c r="C400" s="59"/>
      <c r="D400" s="173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1:18" ht="12" customHeight="1">
      <c r="A401" s="59"/>
      <c r="B401" s="59"/>
      <c r="C401" s="59"/>
      <c r="D401" s="173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1:18" ht="12" customHeight="1">
      <c r="A402" s="59"/>
      <c r="B402" s="59"/>
      <c r="C402" s="59"/>
      <c r="D402" s="173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1:18" ht="12" customHeight="1">
      <c r="A403" s="59"/>
      <c r="B403" s="59"/>
      <c r="C403" s="59"/>
      <c r="D403" s="173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1:18" ht="12" customHeight="1">
      <c r="A404" s="59"/>
      <c r="B404" s="59"/>
      <c r="C404" s="59"/>
      <c r="D404" s="173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1:18" ht="12" customHeight="1">
      <c r="A405" s="59"/>
      <c r="B405" s="59"/>
      <c r="C405" s="59"/>
      <c r="D405" s="173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6" spans="1:18" ht="12" customHeight="1">
      <c r="A406" s="59"/>
      <c r="B406" s="59"/>
      <c r="C406" s="59"/>
      <c r="D406" s="173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1:18" ht="12" customHeight="1">
      <c r="A407" s="59"/>
      <c r="B407" s="59"/>
      <c r="C407" s="59"/>
      <c r="D407" s="173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1:18" ht="12" customHeight="1">
      <c r="A408" s="59"/>
      <c r="B408" s="59"/>
      <c r="C408" s="59"/>
      <c r="D408" s="173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1:18" ht="12" customHeight="1">
      <c r="A409" s="59"/>
      <c r="B409" s="59"/>
      <c r="C409" s="59"/>
      <c r="D409" s="173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1:18" ht="12" customHeight="1">
      <c r="A410" s="59"/>
      <c r="B410" s="59"/>
      <c r="C410" s="59"/>
      <c r="D410" s="173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1:18" ht="12" customHeight="1">
      <c r="A411" s="59"/>
      <c r="B411" s="59"/>
      <c r="C411" s="59"/>
      <c r="D411" s="173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1:18" ht="12" customHeight="1">
      <c r="A412" s="59"/>
      <c r="B412" s="59"/>
      <c r="C412" s="59"/>
      <c r="D412" s="173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1:18" ht="12" customHeight="1">
      <c r="A413" s="59"/>
      <c r="B413" s="59"/>
      <c r="C413" s="59"/>
      <c r="D413" s="173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1:18" ht="12" customHeight="1">
      <c r="A414" s="59"/>
      <c r="B414" s="59"/>
      <c r="C414" s="59"/>
      <c r="D414" s="173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1:18" ht="12" customHeight="1">
      <c r="A415" s="59"/>
      <c r="B415" s="59"/>
      <c r="C415" s="59"/>
      <c r="D415" s="173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1:18" ht="12" customHeight="1">
      <c r="A416" s="59"/>
      <c r="B416" s="59"/>
      <c r="C416" s="59"/>
      <c r="D416" s="173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1:18" ht="12" customHeight="1">
      <c r="A417" s="59"/>
      <c r="B417" s="59"/>
      <c r="C417" s="59"/>
      <c r="D417" s="173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1:18" ht="12" customHeight="1">
      <c r="A418" s="59"/>
      <c r="B418" s="59"/>
      <c r="C418" s="59"/>
      <c r="D418" s="173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1:18" ht="12" customHeight="1">
      <c r="A419" s="59"/>
      <c r="B419" s="59"/>
      <c r="C419" s="59"/>
      <c r="D419" s="173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1:18" ht="12" customHeight="1">
      <c r="A420" s="59"/>
      <c r="B420" s="59"/>
      <c r="C420" s="59"/>
      <c r="D420" s="173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1:18" ht="12" customHeight="1">
      <c r="A421" s="59"/>
      <c r="B421" s="59"/>
      <c r="C421" s="59"/>
      <c r="D421" s="173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1:18" ht="12" customHeight="1">
      <c r="A422" s="59"/>
      <c r="B422" s="59"/>
      <c r="C422" s="59"/>
      <c r="D422" s="173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1:18" ht="12" customHeight="1">
      <c r="A423" s="59"/>
      <c r="B423" s="59"/>
      <c r="C423" s="59"/>
      <c r="D423" s="173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1:18" ht="12" customHeight="1">
      <c r="A424" s="59"/>
      <c r="B424" s="59"/>
      <c r="C424" s="59"/>
      <c r="D424" s="173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1:18" ht="12" customHeight="1">
      <c r="A425" s="59"/>
      <c r="B425" s="59"/>
      <c r="C425" s="59"/>
      <c r="D425" s="173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1:18" ht="12" customHeight="1">
      <c r="A426" s="59"/>
      <c r="B426" s="59"/>
      <c r="C426" s="59"/>
      <c r="D426" s="173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1:18" ht="12" customHeight="1">
      <c r="A427" s="59"/>
      <c r="B427" s="59"/>
      <c r="C427" s="59"/>
      <c r="D427" s="173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1:18" ht="12" customHeight="1">
      <c r="A428" s="59"/>
      <c r="B428" s="59"/>
      <c r="C428" s="59"/>
      <c r="D428" s="173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1:18">
      <c r="A429" s="59"/>
      <c r="B429" s="59"/>
      <c r="C429" s="59"/>
      <c r="D429" s="173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1:18">
      <c r="A430" s="59"/>
      <c r="B430" s="59"/>
      <c r="C430" s="59"/>
      <c r="D430" s="173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1:18">
      <c r="A431" s="59"/>
      <c r="B431" s="59"/>
      <c r="C431" s="59"/>
      <c r="D431" s="173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1:18">
      <c r="A432" s="59"/>
      <c r="B432" s="59"/>
      <c r="C432" s="59"/>
      <c r="D432" s="173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1:18">
      <c r="A433" s="59"/>
      <c r="B433" s="59"/>
      <c r="C433" s="59"/>
      <c r="D433" s="173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1:18">
      <c r="A434" s="59"/>
      <c r="B434" s="59"/>
      <c r="C434" s="59"/>
      <c r="D434" s="173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1:18">
      <c r="A435" s="59"/>
      <c r="B435" s="59"/>
      <c r="C435" s="59"/>
      <c r="D435" s="173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1:18">
      <c r="A436" s="59"/>
      <c r="B436" s="59"/>
      <c r="C436" s="59"/>
      <c r="D436" s="173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1:18">
      <c r="A437" s="59"/>
      <c r="B437" s="59"/>
      <c r="C437" s="59"/>
      <c r="D437" s="173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1:18">
      <c r="A438" s="59"/>
      <c r="B438" s="59"/>
      <c r="C438" s="59"/>
      <c r="D438" s="173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1:18">
      <c r="A439" s="59"/>
      <c r="B439" s="59"/>
      <c r="C439" s="59"/>
      <c r="D439" s="173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1:18">
      <c r="A440" s="59"/>
      <c r="B440" s="59"/>
      <c r="C440" s="59"/>
      <c r="D440" s="173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1:18">
      <c r="A441" s="59"/>
      <c r="B441" s="59"/>
      <c r="C441" s="59"/>
      <c r="D441" s="173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1:18">
      <c r="A442" s="59"/>
      <c r="B442" s="59"/>
      <c r="C442" s="59"/>
      <c r="D442" s="173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1:18">
      <c r="A443" s="59"/>
      <c r="B443" s="59"/>
      <c r="C443" s="59"/>
      <c r="D443" s="173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1:18">
      <c r="A444" s="59"/>
      <c r="B444" s="59"/>
      <c r="C444" s="59"/>
      <c r="D444" s="173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1:18">
      <c r="A445" s="59"/>
      <c r="B445" s="59"/>
      <c r="C445" s="59"/>
      <c r="D445" s="173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1:18">
      <c r="A446" s="59"/>
      <c r="B446" s="59"/>
      <c r="C446" s="59"/>
      <c r="D446" s="173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1:18">
      <c r="A447" s="59"/>
      <c r="B447" s="59"/>
      <c r="C447" s="59"/>
      <c r="D447" s="173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1:18">
      <c r="A448" s="59"/>
      <c r="B448" s="59"/>
      <c r="C448" s="59"/>
      <c r="D448" s="173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1:18">
      <c r="A449" s="59"/>
      <c r="B449" s="59"/>
      <c r="C449" s="59"/>
      <c r="D449" s="173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1:18">
      <c r="A450" s="59"/>
      <c r="B450" s="59"/>
      <c r="C450" s="59"/>
      <c r="D450" s="173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1:18">
      <c r="A451" s="59"/>
      <c r="B451" s="59"/>
      <c r="C451" s="59"/>
      <c r="D451" s="173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1:18">
      <c r="A452" s="59"/>
      <c r="B452" s="59"/>
      <c r="C452" s="59"/>
      <c r="D452" s="173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1:18">
      <c r="A453" s="59"/>
      <c r="B453" s="59"/>
      <c r="C453" s="59"/>
      <c r="D453" s="173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1:18">
      <c r="A454" s="59"/>
      <c r="B454" s="59"/>
      <c r="C454" s="59"/>
      <c r="D454" s="173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1:18">
      <c r="A455" s="59"/>
      <c r="B455" s="59"/>
      <c r="C455" s="59"/>
      <c r="D455" s="173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1:18">
      <c r="A456" s="59"/>
      <c r="B456" s="59"/>
      <c r="C456" s="59"/>
      <c r="D456" s="173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1:18">
      <c r="A457" s="59"/>
      <c r="B457" s="59"/>
      <c r="C457" s="59"/>
      <c r="D457" s="173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1:18">
      <c r="A458" s="59"/>
      <c r="B458" s="59"/>
      <c r="C458" s="59"/>
      <c r="D458" s="173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1:18">
      <c r="A459" s="59"/>
      <c r="B459" s="59"/>
      <c r="C459" s="59"/>
      <c r="D459" s="173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1:18">
      <c r="A460" s="59"/>
      <c r="B460" s="59"/>
      <c r="C460" s="59"/>
      <c r="D460" s="173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1:18">
      <c r="A461" s="59"/>
      <c r="B461" s="59"/>
      <c r="C461" s="59"/>
      <c r="D461" s="173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1:18">
      <c r="A462" s="59"/>
      <c r="B462" s="59"/>
      <c r="C462" s="59"/>
      <c r="D462" s="173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1:18">
      <c r="A463" s="59"/>
      <c r="B463" s="59"/>
      <c r="C463" s="59"/>
      <c r="D463" s="173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1:18">
      <c r="A464" s="59"/>
      <c r="B464" s="59"/>
      <c r="C464" s="59"/>
      <c r="D464" s="173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1:18">
      <c r="A465" s="59"/>
      <c r="B465" s="59"/>
      <c r="C465" s="59"/>
      <c r="D465" s="173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1:18">
      <c r="A466" s="59"/>
      <c r="B466" s="59"/>
      <c r="C466" s="59"/>
      <c r="D466" s="173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1:18">
      <c r="A467" s="59"/>
      <c r="B467" s="59"/>
      <c r="C467" s="59"/>
      <c r="D467" s="173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8" spans="1:18">
      <c r="A468" s="59"/>
      <c r="B468" s="59"/>
      <c r="C468" s="59"/>
      <c r="D468" s="173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1:18">
      <c r="A469" s="59"/>
      <c r="B469" s="59"/>
      <c r="C469" s="59"/>
      <c r="D469" s="173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1:18">
      <c r="A470" s="59"/>
      <c r="B470" s="59"/>
      <c r="C470" s="59"/>
      <c r="D470" s="173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1:18">
      <c r="A471" s="59"/>
      <c r="B471" s="59"/>
      <c r="C471" s="59"/>
      <c r="D471" s="173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1:18">
      <c r="A472" s="59"/>
      <c r="B472" s="59"/>
      <c r="C472" s="59"/>
      <c r="D472" s="173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1:18">
      <c r="A473" s="59"/>
      <c r="B473" s="59"/>
      <c r="C473" s="59"/>
      <c r="D473" s="173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1:18">
      <c r="A474" s="59"/>
      <c r="B474" s="59"/>
      <c r="C474" s="59"/>
      <c r="D474" s="173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1:18">
      <c r="A475" s="59"/>
      <c r="B475" s="59"/>
      <c r="C475" s="59"/>
      <c r="D475" s="173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1:18">
      <c r="A476" s="59"/>
      <c r="B476" s="59"/>
      <c r="C476" s="59"/>
      <c r="D476" s="173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1:18">
      <c r="A477" s="59"/>
      <c r="B477" s="59"/>
      <c r="C477" s="59"/>
      <c r="D477" s="173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1:18">
      <c r="A478" s="59"/>
      <c r="B478" s="59"/>
      <c r="C478" s="59"/>
      <c r="D478" s="173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1:18">
      <c r="A479" s="59"/>
      <c r="B479" s="59"/>
      <c r="C479" s="59"/>
      <c r="D479" s="173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1:18">
      <c r="A480" s="59"/>
      <c r="B480" s="59"/>
      <c r="C480" s="59"/>
      <c r="D480" s="173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1:18">
      <c r="A481" s="59"/>
      <c r="B481" s="59"/>
      <c r="C481" s="59"/>
      <c r="D481" s="173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1:18">
      <c r="A482" s="59"/>
      <c r="B482" s="59"/>
      <c r="C482" s="59"/>
      <c r="D482" s="173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1:18">
      <c r="A483" s="59"/>
      <c r="B483" s="59"/>
      <c r="C483" s="59"/>
      <c r="D483" s="173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1:18">
      <c r="A484" s="59"/>
      <c r="B484" s="59"/>
      <c r="C484" s="59"/>
      <c r="D484" s="173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1:18">
      <c r="A485" s="59"/>
      <c r="B485" s="59"/>
      <c r="C485" s="59"/>
      <c r="D485" s="173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1:18">
      <c r="A486" s="59"/>
      <c r="B486" s="59"/>
      <c r="C486" s="59"/>
      <c r="D486" s="173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1:18">
      <c r="A487" s="59"/>
      <c r="B487" s="59"/>
      <c r="C487" s="59"/>
      <c r="D487" s="173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1:18">
      <c r="A488" s="59"/>
      <c r="B488" s="59"/>
      <c r="C488" s="59"/>
      <c r="D488" s="173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1:18">
      <c r="A489" s="59"/>
      <c r="B489" s="59"/>
      <c r="C489" s="59"/>
      <c r="D489" s="173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1:18">
      <c r="A490" s="59"/>
      <c r="B490" s="59"/>
      <c r="C490" s="59"/>
      <c r="D490" s="173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1:18">
      <c r="A491" s="59"/>
      <c r="B491" s="59"/>
      <c r="C491" s="59"/>
      <c r="D491" s="173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1:18">
      <c r="A492" s="59"/>
      <c r="B492" s="59"/>
      <c r="C492" s="59"/>
      <c r="D492" s="173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1:18">
      <c r="A493" s="59"/>
      <c r="B493" s="59"/>
      <c r="C493" s="59"/>
      <c r="D493" s="173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1:18">
      <c r="A494" s="59"/>
      <c r="B494" s="59"/>
      <c r="C494" s="59"/>
      <c r="D494" s="173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1:18">
      <c r="A495" s="59"/>
      <c r="B495" s="59"/>
      <c r="C495" s="59"/>
      <c r="D495" s="173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1:18">
      <c r="A496" s="59"/>
      <c r="B496" s="59"/>
      <c r="C496" s="59"/>
      <c r="D496" s="173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1:18">
      <c r="A497" s="59"/>
      <c r="B497" s="59"/>
      <c r="C497" s="59"/>
      <c r="D497" s="173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1:18">
      <c r="A498" s="59"/>
      <c r="B498" s="59"/>
      <c r="C498" s="59"/>
      <c r="D498" s="173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499" spans="1:18">
      <c r="A499" s="59"/>
      <c r="B499" s="59"/>
      <c r="C499" s="59"/>
      <c r="D499" s="173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</row>
    <row r="500" spans="1:18">
      <c r="A500" s="59"/>
      <c r="B500" s="59"/>
      <c r="C500" s="59"/>
      <c r="D500" s="173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1:18">
      <c r="A501" s="59"/>
      <c r="B501" s="59"/>
      <c r="C501" s="59"/>
      <c r="D501" s="173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2" spans="1:18">
      <c r="A502" s="59"/>
      <c r="B502" s="59"/>
      <c r="C502" s="59"/>
      <c r="D502" s="173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</row>
    <row r="503" spans="1:18">
      <c r="A503" s="59"/>
      <c r="B503" s="59"/>
      <c r="C503" s="59"/>
      <c r="D503" s="173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</row>
    <row r="504" spans="1:18">
      <c r="A504" s="59"/>
      <c r="B504" s="59"/>
      <c r="C504" s="59"/>
      <c r="D504" s="173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1:18">
      <c r="A505" s="59"/>
      <c r="B505" s="59"/>
      <c r="C505" s="59"/>
      <c r="D505" s="173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1:18">
      <c r="A506" s="59"/>
      <c r="B506" s="59"/>
      <c r="C506" s="59"/>
      <c r="D506" s="173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1:18">
      <c r="A507" s="59"/>
      <c r="B507" s="59"/>
      <c r="C507" s="59"/>
      <c r="D507" s="173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1:18">
      <c r="A508" s="59"/>
      <c r="B508" s="59"/>
      <c r="C508" s="59"/>
      <c r="D508" s="173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1:18">
      <c r="A509" s="59"/>
      <c r="B509" s="59"/>
      <c r="C509" s="59"/>
      <c r="D509" s="173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1:18">
      <c r="A510" s="59"/>
      <c r="B510" s="59"/>
      <c r="C510" s="59"/>
      <c r="D510" s="173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1:18">
      <c r="A511" s="59"/>
      <c r="B511" s="59"/>
      <c r="C511" s="59"/>
      <c r="D511" s="173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1:18">
      <c r="A512" s="59"/>
      <c r="B512" s="59"/>
      <c r="C512" s="59"/>
      <c r="D512" s="173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1:18">
      <c r="A513" s="59"/>
      <c r="B513" s="59"/>
      <c r="C513" s="59"/>
      <c r="D513" s="173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1:18">
      <c r="A514" s="59"/>
      <c r="B514" s="59"/>
      <c r="C514" s="59"/>
      <c r="D514" s="173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1:18">
      <c r="A515" s="59"/>
      <c r="B515" s="59"/>
      <c r="C515" s="59"/>
      <c r="D515" s="173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1:18">
      <c r="A516" s="59"/>
      <c r="B516" s="59"/>
      <c r="C516" s="59"/>
      <c r="D516" s="173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1:18">
      <c r="A517" s="59"/>
      <c r="B517" s="59"/>
      <c r="C517" s="59"/>
      <c r="D517" s="173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1:18">
      <c r="A518" s="59"/>
      <c r="B518" s="59"/>
      <c r="C518" s="59"/>
      <c r="D518" s="173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1:18">
      <c r="A519" s="59"/>
      <c r="B519" s="59"/>
      <c r="C519" s="59"/>
      <c r="D519" s="173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1:18">
      <c r="A520" s="59"/>
      <c r="B520" s="59"/>
      <c r="C520" s="59"/>
      <c r="D520" s="173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1:18">
      <c r="A521" s="59"/>
      <c r="B521" s="59"/>
      <c r="C521" s="59"/>
      <c r="D521" s="173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1:18">
      <c r="A522" s="59"/>
      <c r="B522" s="59"/>
      <c r="C522" s="59"/>
      <c r="D522" s="173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1:18">
      <c r="A523" s="59"/>
      <c r="B523" s="59"/>
      <c r="C523" s="59"/>
      <c r="D523" s="173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1:18">
      <c r="A524" s="59"/>
      <c r="B524" s="59"/>
      <c r="C524" s="59"/>
      <c r="D524" s="173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1:18">
      <c r="A525" s="59"/>
      <c r="B525" s="59"/>
      <c r="C525" s="59"/>
      <c r="D525" s="173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1:18">
      <c r="A526" s="59"/>
      <c r="B526" s="59"/>
      <c r="C526" s="59"/>
      <c r="D526" s="173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1:18">
      <c r="A527" s="59"/>
      <c r="B527" s="59"/>
      <c r="C527" s="59"/>
      <c r="D527" s="173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1:18">
      <c r="A528" s="59"/>
      <c r="B528" s="59"/>
      <c r="C528" s="59"/>
      <c r="D528" s="173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1:18">
      <c r="A529" s="59"/>
      <c r="B529" s="59"/>
      <c r="C529" s="59"/>
      <c r="D529" s="173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0" spans="1:18">
      <c r="A530" s="59"/>
      <c r="B530" s="59"/>
      <c r="C530" s="59"/>
      <c r="D530" s="173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</row>
    <row r="531" spans="1:18">
      <c r="A531" s="59"/>
      <c r="B531" s="59"/>
      <c r="C531" s="59"/>
      <c r="D531" s="173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</row>
    <row r="532" spans="1:18">
      <c r="A532" s="59"/>
      <c r="B532" s="59"/>
      <c r="C532" s="59"/>
      <c r="D532" s="173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1:18">
      <c r="A533" s="59"/>
      <c r="B533" s="59"/>
      <c r="C533" s="59"/>
      <c r="D533" s="173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</row>
    <row r="534" spans="1:18">
      <c r="A534" s="59"/>
      <c r="B534" s="59"/>
      <c r="C534" s="59"/>
      <c r="D534" s="173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</row>
    <row r="535" spans="1:18">
      <c r="A535" s="59"/>
      <c r="B535" s="59"/>
      <c r="C535" s="59"/>
      <c r="D535" s="173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1:18">
      <c r="A536" s="59"/>
      <c r="B536" s="59"/>
      <c r="C536" s="59"/>
      <c r="D536" s="173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1:18">
      <c r="A537" s="59"/>
      <c r="B537" s="59"/>
      <c r="C537" s="59"/>
      <c r="D537" s="173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1:18">
      <c r="A538" s="59"/>
      <c r="B538" s="59"/>
      <c r="C538" s="59"/>
      <c r="D538" s="173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1:18">
      <c r="A539" s="59"/>
      <c r="B539" s="59"/>
      <c r="C539" s="59"/>
      <c r="D539" s="173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1:18">
      <c r="A540" s="59"/>
      <c r="B540" s="59"/>
      <c r="C540" s="59"/>
      <c r="D540" s="173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1:18">
      <c r="A541" s="59"/>
      <c r="B541" s="59"/>
      <c r="C541" s="59"/>
      <c r="D541" s="173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1:18">
      <c r="A542" s="59"/>
      <c r="B542" s="59"/>
      <c r="C542" s="59"/>
      <c r="D542" s="173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1:18">
      <c r="A543" s="59"/>
      <c r="B543" s="59"/>
      <c r="C543" s="59"/>
      <c r="D543" s="173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1:18">
      <c r="A544" s="59"/>
      <c r="B544" s="59"/>
      <c r="C544" s="59"/>
      <c r="D544" s="173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1:18">
      <c r="A545" s="59"/>
      <c r="B545" s="59"/>
      <c r="C545" s="59"/>
      <c r="D545" s="173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1:18">
      <c r="A546" s="59"/>
      <c r="B546" s="59"/>
      <c r="C546" s="59"/>
      <c r="D546" s="173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1:18">
      <c r="A547" s="59"/>
      <c r="B547" s="59"/>
      <c r="C547" s="59"/>
      <c r="D547" s="173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1:18">
      <c r="A548" s="59"/>
      <c r="B548" s="59"/>
      <c r="C548" s="59"/>
      <c r="D548" s="173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1:18">
      <c r="A549" s="59"/>
      <c r="B549" s="59"/>
      <c r="C549" s="59"/>
      <c r="D549" s="173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1:18">
      <c r="A550" s="59"/>
      <c r="B550" s="59"/>
      <c r="C550" s="59"/>
      <c r="D550" s="173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1:18">
      <c r="A551" s="59"/>
      <c r="B551" s="59"/>
      <c r="C551" s="59"/>
      <c r="D551" s="173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1:18">
      <c r="A552" s="59"/>
      <c r="B552" s="59"/>
      <c r="C552" s="59"/>
      <c r="D552" s="173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1:18">
      <c r="A553" s="59"/>
      <c r="B553" s="59"/>
      <c r="C553" s="59"/>
      <c r="D553" s="173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1:18">
      <c r="A554" s="59"/>
      <c r="B554" s="59"/>
      <c r="C554" s="59"/>
      <c r="D554" s="173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1:18">
      <c r="A555" s="59"/>
      <c r="B555" s="59"/>
      <c r="C555" s="59"/>
      <c r="D555" s="173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1:18">
      <c r="A556" s="59"/>
      <c r="B556" s="59"/>
      <c r="C556" s="59"/>
      <c r="D556" s="173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1:18">
      <c r="A557" s="59"/>
      <c r="B557" s="59"/>
      <c r="C557" s="59"/>
      <c r="D557" s="173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1:18">
      <c r="A558" s="59"/>
      <c r="B558" s="59"/>
      <c r="C558" s="59"/>
      <c r="D558" s="173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1:18">
      <c r="A559" s="59"/>
      <c r="B559" s="59"/>
      <c r="C559" s="59"/>
      <c r="D559" s="173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1:18">
      <c r="A560" s="59"/>
      <c r="B560" s="59"/>
      <c r="C560" s="59"/>
      <c r="D560" s="173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1:18">
      <c r="A561" s="59"/>
      <c r="B561" s="59"/>
      <c r="C561" s="59"/>
      <c r="D561" s="173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</row>
    <row r="562" spans="1:18">
      <c r="A562" s="59"/>
      <c r="B562" s="59"/>
      <c r="C562" s="59"/>
      <c r="D562" s="173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</row>
    <row r="563" spans="1:18">
      <c r="A563" s="59"/>
      <c r="B563" s="59"/>
      <c r="C563" s="59"/>
      <c r="D563" s="173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4" spans="1:18">
      <c r="A564" s="59"/>
      <c r="B564" s="59"/>
      <c r="C564" s="59"/>
      <c r="D564" s="173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1:18">
      <c r="A565" s="59"/>
      <c r="B565" s="59"/>
      <c r="C565" s="59"/>
      <c r="D565" s="173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</row>
    <row r="566" spans="1:18">
      <c r="A566" s="59"/>
      <c r="B566" s="59"/>
      <c r="C566" s="59"/>
      <c r="D566" s="173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1:18">
      <c r="A567" s="59"/>
      <c r="B567" s="59"/>
      <c r="C567" s="59"/>
      <c r="D567" s="173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1:18">
      <c r="A568" s="59"/>
      <c r="B568" s="59"/>
      <c r="C568" s="59"/>
      <c r="D568" s="173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1:18">
      <c r="A569" s="59"/>
      <c r="B569" s="59"/>
      <c r="C569" s="59"/>
      <c r="D569" s="173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1:18">
      <c r="A570" s="59"/>
      <c r="B570" s="59"/>
      <c r="C570" s="59"/>
      <c r="D570" s="173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1:18">
      <c r="A571" s="59"/>
      <c r="B571" s="59"/>
      <c r="C571" s="59"/>
      <c r="D571" s="173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1:18">
      <c r="A572" s="59"/>
      <c r="B572" s="59"/>
      <c r="C572" s="59"/>
      <c r="D572" s="173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1:18">
      <c r="A573" s="59"/>
      <c r="B573" s="59"/>
      <c r="C573" s="59"/>
      <c r="D573" s="173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1:18">
      <c r="A574" s="59"/>
      <c r="B574" s="59"/>
      <c r="C574" s="59"/>
      <c r="D574" s="173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1:18">
      <c r="A575" s="59"/>
      <c r="B575" s="59"/>
      <c r="C575" s="59"/>
      <c r="D575" s="173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1:18">
      <c r="A576" s="59"/>
      <c r="B576" s="59"/>
      <c r="C576" s="59"/>
      <c r="D576" s="173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1:18">
      <c r="A577" s="59"/>
      <c r="B577" s="59"/>
      <c r="C577" s="59"/>
      <c r="D577" s="173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1:18">
      <c r="A578" s="59"/>
      <c r="B578" s="59"/>
      <c r="C578" s="59"/>
      <c r="D578" s="173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1:18">
      <c r="A579" s="59"/>
      <c r="B579" s="59"/>
      <c r="C579" s="59"/>
      <c r="D579" s="173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1:18">
      <c r="A580" s="59"/>
      <c r="B580" s="59"/>
      <c r="C580" s="59"/>
      <c r="D580" s="173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1:18">
      <c r="A581" s="59"/>
      <c r="B581" s="59"/>
      <c r="C581" s="59"/>
      <c r="D581" s="173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1:18">
      <c r="A582" s="59"/>
      <c r="B582" s="59"/>
      <c r="C582" s="59"/>
      <c r="D582" s="173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1:18">
      <c r="A583" s="59"/>
      <c r="B583" s="59"/>
      <c r="C583" s="59"/>
      <c r="D583" s="173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1:18">
      <c r="A584" s="59"/>
      <c r="B584" s="59"/>
      <c r="C584" s="59"/>
      <c r="D584" s="173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1:18">
      <c r="A585" s="59"/>
      <c r="B585" s="59"/>
      <c r="C585" s="59"/>
      <c r="D585" s="173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1:18">
      <c r="A586" s="59"/>
      <c r="B586" s="59"/>
      <c r="C586" s="59"/>
      <c r="D586" s="173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1:18">
      <c r="A587" s="59"/>
      <c r="B587" s="59"/>
      <c r="C587" s="59"/>
      <c r="D587" s="173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1:18">
      <c r="A588" s="59"/>
      <c r="B588" s="59"/>
      <c r="C588" s="59"/>
      <c r="D588" s="173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1:18">
      <c r="A589" s="59"/>
      <c r="B589" s="59"/>
      <c r="C589" s="59"/>
      <c r="D589" s="173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1:18">
      <c r="A590" s="59"/>
      <c r="B590" s="59"/>
      <c r="C590" s="59"/>
      <c r="D590" s="173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1:18">
      <c r="A591" s="59"/>
      <c r="B591" s="59"/>
      <c r="C591" s="59"/>
      <c r="D591" s="173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2" spans="1:18">
      <c r="A592" s="59"/>
      <c r="B592" s="59"/>
      <c r="C592" s="59"/>
      <c r="D592" s="173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1:18">
      <c r="A593" s="59"/>
      <c r="B593" s="59"/>
      <c r="C593" s="59"/>
      <c r="D593" s="173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</row>
    <row r="594" spans="1:18">
      <c r="A594" s="59"/>
      <c r="B594" s="59"/>
      <c r="C594" s="59"/>
      <c r="D594" s="173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5" spans="1:18">
      <c r="A595" s="59"/>
      <c r="B595" s="59"/>
      <c r="C595" s="59"/>
      <c r="D595" s="173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</row>
    <row r="596" spans="1:18">
      <c r="A596" s="59"/>
      <c r="B596" s="59"/>
      <c r="C596" s="59"/>
      <c r="D596" s="173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1:18">
      <c r="A597" s="59"/>
      <c r="B597" s="59"/>
      <c r="C597" s="59"/>
      <c r="D597" s="173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1:18">
      <c r="A598" s="59"/>
      <c r="B598" s="59"/>
      <c r="C598" s="59"/>
      <c r="D598" s="173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1:18">
      <c r="A599" s="59"/>
      <c r="B599" s="59"/>
      <c r="C599" s="59"/>
      <c r="D599" s="173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1:18">
      <c r="A600" s="59"/>
      <c r="B600" s="59"/>
      <c r="C600" s="59"/>
      <c r="D600" s="173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1:18">
      <c r="A601" s="59"/>
      <c r="B601" s="59"/>
      <c r="C601" s="59"/>
      <c r="D601" s="173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1:18">
      <c r="A602" s="59"/>
      <c r="B602" s="59"/>
      <c r="C602" s="59"/>
      <c r="D602" s="173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1:18">
      <c r="A603" s="59"/>
      <c r="B603" s="59"/>
      <c r="C603" s="59"/>
      <c r="D603" s="173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1:18">
      <c r="A604" s="59"/>
      <c r="B604" s="59"/>
      <c r="C604" s="59"/>
      <c r="D604" s="173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1:18">
      <c r="A605" s="59"/>
      <c r="B605" s="59"/>
      <c r="C605" s="59"/>
      <c r="D605" s="173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1:18">
      <c r="A606" s="59"/>
      <c r="B606" s="59"/>
      <c r="C606" s="59"/>
      <c r="D606" s="173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1:18">
      <c r="A607" s="59"/>
      <c r="B607" s="59"/>
      <c r="C607" s="59"/>
      <c r="D607" s="173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1:18">
      <c r="A608" s="59"/>
      <c r="B608" s="59"/>
      <c r="C608" s="59"/>
      <c r="D608" s="173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1:18">
      <c r="A609" s="59"/>
      <c r="B609" s="59"/>
      <c r="C609" s="59"/>
      <c r="D609" s="173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1:18">
      <c r="A610" s="59"/>
      <c r="B610" s="59"/>
      <c r="C610" s="59"/>
      <c r="D610" s="173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1:18">
      <c r="A611" s="59"/>
      <c r="B611" s="59"/>
      <c r="C611" s="59"/>
      <c r="D611" s="173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1:18">
      <c r="A612" s="59"/>
      <c r="B612" s="59"/>
      <c r="C612" s="59"/>
      <c r="D612" s="173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1:18">
      <c r="A613" s="59"/>
      <c r="B613" s="59"/>
      <c r="C613" s="59"/>
      <c r="D613" s="173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1:18">
      <c r="A614" s="59"/>
      <c r="B614" s="59"/>
      <c r="C614" s="59"/>
      <c r="D614" s="173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1:18">
      <c r="A615" s="59"/>
      <c r="B615" s="59"/>
      <c r="C615" s="59"/>
      <c r="D615" s="173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1:18">
      <c r="A616" s="59"/>
      <c r="B616" s="59"/>
      <c r="C616" s="59"/>
      <c r="D616" s="173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1:18">
      <c r="A617" s="59"/>
      <c r="B617" s="59"/>
      <c r="C617" s="59"/>
      <c r="D617" s="173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1:18">
      <c r="A618" s="59"/>
      <c r="B618" s="59"/>
      <c r="C618" s="59"/>
      <c r="D618" s="173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1:18">
      <c r="A619" s="59"/>
      <c r="B619" s="59"/>
      <c r="C619" s="59"/>
      <c r="D619" s="173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</sheetData>
  <mergeCells count="384">
    <mergeCell ref="C77:C78"/>
    <mergeCell ref="C183:C184"/>
    <mergeCell ref="C185:C186"/>
    <mergeCell ref="C187:C188"/>
    <mergeCell ref="C291:C292"/>
    <mergeCell ref="C293:C294"/>
    <mergeCell ref="C295:C296"/>
    <mergeCell ref="AB261:AB262"/>
    <mergeCell ref="AC261:AC262"/>
    <mergeCell ref="Z259:Z260"/>
    <mergeCell ref="AA259:AA260"/>
    <mergeCell ref="AB259:AB260"/>
    <mergeCell ref="AC259:AC260"/>
    <mergeCell ref="S261:S262"/>
    <mergeCell ref="T261:T262"/>
    <mergeCell ref="U261:U262"/>
    <mergeCell ref="V261:V262"/>
    <mergeCell ref="W261:W262"/>
    <mergeCell ref="X261:X262"/>
    <mergeCell ref="Y261:Y262"/>
    <mergeCell ref="Z261:Z262"/>
    <mergeCell ref="AA261:AA262"/>
    <mergeCell ref="V229:V230"/>
    <mergeCell ref="W229:W230"/>
    <mergeCell ref="B259:B260"/>
    <mergeCell ref="C259:C260"/>
    <mergeCell ref="S259:S260"/>
    <mergeCell ref="T259:T260"/>
    <mergeCell ref="U259:U260"/>
    <mergeCell ref="V259:V260"/>
    <mergeCell ref="W259:W260"/>
    <mergeCell ref="X259:X260"/>
    <mergeCell ref="Y259:Y260"/>
    <mergeCell ref="C285:C286"/>
    <mergeCell ref="B275:B276"/>
    <mergeCell ref="A314:C314"/>
    <mergeCell ref="A303:A312"/>
    <mergeCell ref="B303:B304"/>
    <mergeCell ref="C303:C304"/>
    <mergeCell ref="B305:B306"/>
    <mergeCell ref="C305:C306"/>
    <mergeCell ref="B307:B308"/>
    <mergeCell ref="C307:C308"/>
    <mergeCell ref="B309:B310"/>
    <mergeCell ref="C309:C310"/>
    <mergeCell ref="B311:B312"/>
    <mergeCell ref="C311:C312"/>
    <mergeCell ref="A313:C313"/>
    <mergeCell ref="B283:B284"/>
    <mergeCell ref="C283:C284"/>
    <mergeCell ref="A302:C302"/>
    <mergeCell ref="A301:C301"/>
    <mergeCell ref="C269:C270"/>
    <mergeCell ref="C287:C288"/>
    <mergeCell ref="C273:C274"/>
    <mergeCell ref="B287:B288"/>
    <mergeCell ref="C263:C264"/>
    <mergeCell ref="C267:C268"/>
    <mergeCell ref="C279:C280"/>
    <mergeCell ref="B293:B294"/>
    <mergeCell ref="B295:B296"/>
    <mergeCell ref="B297:B298"/>
    <mergeCell ref="C297:C298"/>
    <mergeCell ref="B299:B300"/>
    <mergeCell ref="C299:C300"/>
    <mergeCell ref="B289:B290"/>
    <mergeCell ref="C289:C290"/>
    <mergeCell ref="B291:B292"/>
    <mergeCell ref="B265:B266"/>
    <mergeCell ref="B277:B278"/>
    <mergeCell ref="C281:C282"/>
    <mergeCell ref="B285:B286"/>
    <mergeCell ref="A206:C206"/>
    <mergeCell ref="B213:B214"/>
    <mergeCell ref="A195:A204"/>
    <mergeCell ref="B195:B196"/>
    <mergeCell ref="C195:C196"/>
    <mergeCell ref="B197:B198"/>
    <mergeCell ref="C197:C198"/>
    <mergeCell ref="B199:B200"/>
    <mergeCell ref="C199:C200"/>
    <mergeCell ref="B201:B202"/>
    <mergeCell ref="C201:C202"/>
    <mergeCell ref="B203:B204"/>
    <mergeCell ref="X229:X230"/>
    <mergeCell ref="B241:B242"/>
    <mergeCell ref="C241:C242"/>
    <mergeCell ref="B243:B244"/>
    <mergeCell ref="C243:C244"/>
    <mergeCell ref="B245:B246"/>
    <mergeCell ref="C245:C246"/>
    <mergeCell ref="Y229:Y230"/>
    <mergeCell ref="Z229:Z230"/>
    <mergeCell ref="B239:B240"/>
    <mergeCell ref="C239:C240"/>
    <mergeCell ref="AA229:AA230"/>
    <mergeCell ref="AB229:AB230"/>
    <mergeCell ref="AC229:AC230"/>
    <mergeCell ref="B231:B232"/>
    <mergeCell ref="C231:C232"/>
    <mergeCell ref="A148:C148"/>
    <mergeCell ref="A227:A254"/>
    <mergeCell ref="B227:B228"/>
    <mergeCell ref="C227:C228"/>
    <mergeCell ref="B229:B230"/>
    <mergeCell ref="C229:C230"/>
    <mergeCell ref="S229:S230"/>
    <mergeCell ref="T229:T230"/>
    <mergeCell ref="U229:U230"/>
    <mergeCell ref="B233:B234"/>
    <mergeCell ref="C233:C234"/>
    <mergeCell ref="B235:B236"/>
    <mergeCell ref="C235:C236"/>
    <mergeCell ref="B237:B238"/>
    <mergeCell ref="C237:C238"/>
    <mergeCell ref="C161:C162"/>
    <mergeCell ref="B149:B150"/>
    <mergeCell ref="A149:A182"/>
    <mergeCell ref="B157:B158"/>
    <mergeCell ref="B43:B44"/>
    <mergeCell ref="C43:C44"/>
    <mergeCell ref="A45:C45"/>
    <mergeCell ref="A46:C46"/>
    <mergeCell ref="A17:A44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C35:C36"/>
    <mergeCell ref="B29:B30"/>
    <mergeCell ref="C29:C30"/>
    <mergeCell ref="B31:B32"/>
    <mergeCell ref="C31:C32"/>
    <mergeCell ref="B33:B34"/>
    <mergeCell ref="B163:B164"/>
    <mergeCell ref="B159:B160"/>
    <mergeCell ref="B161:B162"/>
    <mergeCell ref="C159:C160"/>
    <mergeCell ref="B155:B156"/>
    <mergeCell ref="C179:C180"/>
    <mergeCell ref="A205:C205"/>
    <mergeCell ref="C165:C166"/>
    <mergeCell ref="B183:B184"/>
    <mergeCell ref="C155:C156"/>
    <mergeCell ref="C157:C158"/>
    <mergeCell ref="C173:C174"/>
    <mergeCell ref="A193:C193"/>
    <mergeCell ref="C191:C192"/>
    <mergeCell ref="C203:C204"/>
    <mergeCell ref="C167:C168"/>
    <mergeCell ref="C175:C176"/>
    <mergeCell ref="B181:B182"/>
    <mergeCell ref="C181:C182"/>
    <mergeCell ref="B179:B180"/>
    <mergeCell ref="B165:B166"/>
    <mergeCell ref="B177:B178"/>
    <mergeCell ref="C177:C178"/>
    <mergeCell ref="B173:B174"/>
    <mergeCell ref="B169:B170"/>
    <mergeCell ref="C169:C170"/>
    <mergeCell ref="B171:B172"/>
    <mergeCell ref="C275:C276"/>
    <mergeCell ref="B267:B268"/>
    <mergeCell ref="B269:B270"/>
    <mergeCell ref="B281:B282"/>
    <mergeCell ref="B257:B258"/>
    <mergeCell ref="C257:C258"/>
    <mergeCell ref="C277:C278"/>
    <mergeCell ref="B215:B216"/>
    <mergeCell ref="C215:C216"/>
    <mergeCell ref="A225:C225"/>
    <mergeCell ref="A226:C226"/>
    <mergeCell ref="B249:B250"/>
    <mergeCell ref="C249:C250"/>
    <mergeCell ref="B279:B280"/>
    <mergeCell ref="B261:B262"/>
    <mergeCell ref="C261:C262"/>
    <mergeCell ref="B271:B272"/>
    <mergeCell ref="B273:B274"/>
    <mergeCell ref="A257:A290"/>
    <mergeCell ref="A215:A224"/>
    <mergeCell ref="C247:C248"/>
    <mergeCell ref="C271:C272"/>
    <mergeCell ref="B263:B264"/>
    <mergeCell ref="C265:C266"/>
    <mergeCell ref="B189:B190"/>
    <mergeCell ref="C189:C190"/>
    <mergeCell ref="B191:B192"/>
    <mergeCell ref="A194:C194"/>
    <mergeCell ref="A213:A214"/>
    <mergeCell ref="A1:R1"/>
    <mergeCell ref="P3:P4"/>
    <mergeCell ref="E3:O3"/>
    <mergeCell ref="B67:B68"/>
    <mergeCell ref="C67:C68"/>
    <mergeCell ref="B69:B70"/>
    <mergeCell ref="C69:C70"/>
    <mergeCell ref="A3:A4"/>
    <mergeCell ref="B3:B4"/>
    <mergeCell ref="C3:C4"/>
    <mergeCell ref="B61:B62"/>
    <mergeCell ref="C61:C62"/>
    <mergeCell ref="C53:C54"/>
    <mergeCell ref="B65:B66"/>
    <mergeCell ref="C47:C48"/>
    <mergeCell ref="B59:B60"/>
    <mergeCell ref="B153:B154"/>
    <mergeCell ref="C153:C154"/>
    <mergeCell ref="B151:B152"/>
    <mergeCell ref="AC263:AC264"/>
    <mergeCell ref="Y263:Y264"/>
    <mergeCell ref="Z263:Z264"/>
    <mergeCell ref="AA263:AA264"/>
    <mergeCell ref="AB263:AB264"/>
    <mergeCell ref="E213:O213"/>
    <mergeCell ref="P105:P106"/>
    <mergeCell ref="C105:C106"/>
    <mergeCell ref="C163:C164"/>
    <mergeCell ref="X263:X264"/>
    <mergeCell ref="T263:T264"/>
    <mergeCell ref="Q213:R213"/>
    <mergeCell ref="P213:P214"/>
    <mergeCell ref="V263:V264"/>
    <mergeCell ref="W263:W264"/>
    <mergeCell ref="E105:O105"/>
    <mergeCell ref="C171:C172"/>
    <mergeCell ref="C135:C136"/>
    <mergeCell ref="C137:C138"/>
    <mergeCell ref="C139:C140"/>
    <mergeCell ref="C141:C142"/>
    <mergeCell ref="C143:C144"/>
    <mergeCell ref="C213:C214"/>
    <mergeCell ref="C151:C152"/>
    <mergeCell ref="U263:U264"/>
    <mergeCell ref="S263:S264"/>
    <mergeCell ref="B105:B106"/>
    <mergeCell ref="B167:B168"/>
    <mergeCell ref="B175:B176"/>
    <mergeCell ref="B63:B64"/>
    <mergeCell ref="C63:C64"/>
    <mergeCell ref="B77:B78"/>
    <mergeCell ref="C149:C150"/>
    <mergeCell ref="B135:B136"/>
    <mergeCell ref="B137:B138"/>
    <mergeCell ref="B139:B140"/>
    <mergeCell ref="B141:B142"/>
    <mergeCell ref="B143:B144"/>
    <mergeCell ref="B145:B146"/>
    <mergeCell ref="B251:B252"/>
    <mergeCell ref="C251:C252"/>
    <mergeCell ref="B253:B254"/>
    <mergeCell ref="C253:C254"/>
    <mergeCell ref="A255:C255"/>
    <mergeCell ref="A256:C256"/>
    <mergeCell ref="B247:B248"/>
    <mergeCell ref="B185:B186"/>
    <mergeCell ref="B187:B188"/>
    <mergeCell ref="A147:C147"/>
    <mergeCell ref="A15:C15"/>
    <mergeCell ref="A16:C16"/>
    <mergeCell ref="A107:A116"/>
    <mergeCell ref="B107:B108"/>
    <mergeCell ref="C107:C108"/>
    <mergeCell ref="B109:B110"/>
    <mergeCell ref="C109:C110"/>
    <mergeCell ref="C93:C94"/>
    <mergeCell ref="B95:B96"/>
    <mergeCell ref="C95:C96"/>
    <mergeCell ref="B97:B98"/>
    <mergeCell ref="C97:C98"/>
    <mergeCell ref="B99:B100"/>
    <mergeCell ref="C99:C100"/>
    <mergeCell ref="B101:B102"/>
    <mergeCell ref="C101:C102"/>
    <mergeCell ref="A47:A80"/>
    <mergeCell ref="C75:C76"/>
    <mergeCell ref="A91:C91"/>
    <mergeCell ref="B37:B38"/>
    <mergeCell ref="C37:C38"/>
    <mergeCell ref="B39:B40"/>
    <mergeCell ref="C39:C40"/>
    <mergeCell ref="B41:B42"/>
    <mergeCell ref="A5:A14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C13:C14"/>
    <mergeCell ref="C33:C34"/>
    <mergeCell ref="B35:B36"/>
    <mergeCell ref="C41:C42"/>
    <mergeCell ref="B81:B82"/>
    <mergeCell ref="B111:B112"/>
    <mergeCell ref="C111:C112"/>
    <mergeCell ref="B113:B114"/>
    <mergeCell ref="C113:C114"/>
    <mergeCell ref="B115:B116"/>
    <mergeCell ref="C115:C116"/>
    <mergeCell ref="B79:B80"/>
    <mergeCell ref="C79:C80"/>
    <mergeCell ref="B83:B84"/>
    <mergeCell ref="B85:B86"/>
    <mergeCell ref="B87:B88"/>
    <mergeCell ref="B89:B90"/>
    <mergeCell ref="C89:C90"/>
    <mergeCell ref="A92:C92"/>
    <mergeCell ref="A93:A102"/>
    <mergeCell ref="B93:B94"/>
    <mergeCell ref="C87:C88"/>
    <mergeCell ref="C85:C86"/>
    <mergeCell ref="C83:C84"/>
    <mergeCell ref="C81:C82"/>
    <mergeCell ref="A119:A146"/>
    <mergeCell ref="B119:B120"/>
    <mergeCell ref="C119:C120"/>
    <mergeCell ref="B121:B122"/>
    <mergeCell ref="C121:C122"/>
    <mergeCell ref="B123:B124"/>
    <mergeCell ref="B131:B132"/>
    <mergeCell ref="C131:C132"/>
    <mergeCell ref="A103:C103"/>
    <mergeCell ref="A104:C104"/>
    <mergeCell ref="A117:C117"/>
    <mergeCell ref="A105:A106"/>
    <mergeCell ref="A118:C118"/>
    <mergeCell ref="B133:B134"/>
    <mergeCell ref="C133:C134"/>
    <mergeCell ref="C123:C124"/>
    <mergeCell ref="B125:B126"/>
    <mergeCell ref="C125:C126"/>
    <mergeCell ref="B127:B128"/>
    <mergeCell ref="C127:C128"/>
    <mergeCell ref="B129:B130"/>
    <mergeCell ref="C129:C130"/>
    <mergeCell ref="C145:C146"/>
    <mergeCell ref="B47:B48"/>
    <mergeCell ref="B75:B76"/>
    <mergeCell ref="B57:B58"/>
    <mergeCell ref="C57:C58"/>
    <mergeCell ref="B53:B54"/>
    <mergeCell ref="B55:B56"/>
    <mergeCell ref="C55:C56"/>
    <mergeCell ref="C65:C66"/>
    <mergeCell ref="C71:C72"/>
    <mergeCell ref="C59:C60"/>
    <mergeCell ref="B71:B72"/>
    <mergeCell ref="B51:B52"/>
    <mergeCell ref="C51:C52"/>
    <mergeCell ref="B49:B50"/>
    <mergeCell ref="C49:C50"/>
    <mergeCell ref="C73:C74"/>
    <mergeCell ref="B73:B74"/>
    <mergeCell ref="AC217:AC218"/>
    <mergeCell ref="B219:B220"/>
    <mergeCell ref="C219:C220"/>
    <mergeCell ref="B221:B222"/>
    <mergeCell ref="C221:C222"/>
    <mergeCell ref="B223:B224"/>
    <mergeCell ref="C223:C224"/>
    <mergeCell ref="S217:S218"/>
    <mergeCell ref="T217:T218"/>
    <mergeCell ref="U217:U218"/>
    <mergeCell ref="V217:V218"/>
    <mergeCell ref="W217:W218"/>
    <mergeCell ref="X217:X218"/>
    <mergeCell ref="Y217:Y218"/>
    <mergeCell ref="Z217:Z218"/>
    <mergeCell ref="AA217:AA218"/>
    <mergeCell ref="B217:B218"/>
    <mergeCell ref="C217:C218"/>
    <mergeCell ref="AB217:AB218"/>
  </mergeCells>
  <phoneticPr fontId="4" type="noConversion"/>
  <printOptions horizontalCentered="1"/>
  <pageMargins left="0.3" right="0.3" top="0.3" bottom="0.3" header="0.1" footer="0.1"/>
  <pageSetup paperSize="9" scale="48" fitToHeight="0" orientation="portrait" r:id="rId1"/>
  <headerFooter>
    <oddFooter>&amp;L&amp;"MS Sans Serif,Regular"No. Form : FM/PROD-011&amp;R&amp;"MS Sans Serif,Regular"Reported by Planning Section           Page &amp;P of &amp;N</oddFooter>
  </headerFooter>
  <ignoredErrors>
    <ignoredError sqref="P287:P288 P277:P278 P258:R258 P263:P264 P265:P266 P267:P268 P269:P270 P271:P272 P273:P274 P275:P276 P283:P284 P285:P28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T339"/>
  <sheetViews>
    <sheetView showGridLines="0" view="pageBreakPreview" zoomScale="85" zoomScaleNormal="75" zoomScaleSheetLayoutView="85" workbookViewId="0">
      <selection activeCell="M145" sqref="M145"/>
    </sheetView>
  </sheetViews>
  <sheetFormatPr defaultRowHeight="12.75"/>
  <cols>
    <col min="1" max="1" width="6.85546875" style="9" customWidth="1"/>
    <col min="2" max="2" width="5.7109375" style="9" customWidth="1"/>
    <col min="3" max="3" width="17.7109375" style="9" customWidth="1"/>
    <col min="4" max="4" width="10.7109375" style="10" customWidth="1"/>
    <col min="5" max="15" width="10.28515625" style="9" customWidth="1"/>
    <col min="16" max="18" width="15.7109375" style="9" customWidth="1"/>
    <col min="19" max="19" width="11" style="9" bestFit="1" customWidth="1"/>
    <col min="20" max="20" width="10.28515625" style="9" bestFit="1" customWidth="1"/>
    <col min="21" max="16384" width="9.140625" style="9"/>
  </cols>
  <sheetData>
    <row r="1" spans="1:18" ht="30">
      <c r="A1" s="686" t="s">
        <v>16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6"/>
      <c r="R1" s="686"/>
    </row>
    <row r="2" spans="1:18" ht="12" customHeight="1">
      <c r="A2" s="157"/>
      <c r="B2" s="157"/>
      <c r="C2" s="157"/>
      <c r="D2" s="156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</row>
    <row r="3" spans="1:18" ht="12" customHeight="1">
      <c r="A3" s="692" t="s">
        <v>11</v>
      </c>
      <c r="B3" s="690" t="s">
        <v>2</v>
      </c>
      <c r="C3" s="693" t="s">
        <v>0</v>
      </c>
      <c r="D3" s="191" t="s">
        <v>12</v>
      </c>
      <c r="E3" s="687">
        <f>+PAMA!E3</f>
        <v>2023</v>
      </c>
      <c r="F3" s="688"/>
      <c r="G3" s="688"/>
      <c r="H3" s="688"/>
      <c r="I3" s="688"/>
      <c r="J3" s="688"/>
      <c r="K3" s="688"/>
      <c r="L3" s="688"/>
      <c r="M3" s="688"/>
      <c r="N3" s="688"/>
      <c r="O3" s="689"/>
      <c r="P3" s="620" t="s">
        <v>7</v>
      </c>
      <c r="Q3" s="157"/>
      <c r="R3" s="157"/>
    </row>
    <row r="4" spans="1:18" ht="12" customHeight="1">
      <c r="A4" s="692"/>
      <c r="B4" s="691"/>
      <c r="C4" s="694"/>
      <c r="D4" s="192" t="s">
        <v>13</v>
      </c>
      <c r="E4" s="193">
        <f>+PAMA!E4</f>
        <v>45017</v>
      </c>
      <c r="F4" s="184">
        <f>+E4+1</f>
        <v>45018</v>
      </c>
      <c r="G4" s="184">
        <f t="shared" ref="G4:N4" si="0">+F4+1</f>
        <v>45019</v>
      </c>
      <c r="H4" s="184">
        <f t="shared" si="0"/>
        <v>45020</v>
      </c>
      <c r="I4" s="184">
        <f t="shared" si="0"/>
        <v>45021</v>
      </c>
      <c r="J4" s="184">
        <f t="shared" si="0"/>
        <v>45022</v>
      </c>
      <c r="K4" s="184">
        <f t="shared" si="0"/>
        <v>45023</v>
      </c>
      <c r="L4" s="184">
        <f t="shared" si="0"/>
        <v>45024</v>
      </c>
      <c r="M4" s="184">
        <f t="shared" si="0"/>
        <v>45025</v>
      </c>
      <c r="N4" s="184">
        <f t="shared" si="0"/>
        <v>45026</v>
      </c>
      <c r="O4" s="194"/>
      <c r="P4" s="618"/>
      <c r="Q4" s="157"/>
      <c r="R4" s="157"/>
    </row>
    <row r="5" spans="1:18" s="1" customFormat="1" ht="12" customHeight="1">
      <c r="A5" s="683" t="s">
        <v>33</v>
      </c>
      <c r="B5" s="695">
        <v>1</v>
      </c>
      <c r="C5" s="682" t="s">
        <v>25</v>
      </c>
      <c r="D5" s="321" t="s">
        <v>3</v>
      </c>
      <c r="E5" s="322">
        <v>7351.94</v>
      </c>
      <c r="F5" s="322">
        <v>6923.84</v>
      </c>
      <c r="G5" s="322">
        <v>8620.1299999999992</v>
      </c>
      <c r="H5" s="322">
        <v>4700.62</v>
      </c>
      <c r="I5" s="322">
        <v>301.23</v>
      </c>
      <c r="J5" s="322">
        <v>2650.59</v>
      </c>
      <c r="K5" s="334"/>
      <c r="L5" s="322"/>
      <c r="M5" s="322"/>
      <c r="N5" s="322"/>
      <c r="O5" s="195"/>
      <c r="P5" s="90">
        <f>IF(SUM(E6:O6)=0,0,SUMPRODUCT(E5:O5,E6:O6)/SUM(E6:O6))</f>
        <v>5085.6257615894037</v>
      </c>
      <c r="Q5" s="59"/>
      <c r="R5" s="59"/>
    </row>
    <row r="6" spans="1:18" s="1" customFormat="1" ht="12" customHeight="1">
      <c r="A6" s="684"/>
      <c r="B6" s="655"/>
      <c r="C6" s="678"/>
      <c r="D6" s="320" t="s">
        <v>5</v>
      </c>
      <c r="E6" s="318">
        <v>2500</v>
      </c>
      <c r="F6" s="318">
        <v>2500</v>
      </c>
      <c r="G6" s="318">
        <v>2600</v>
      </c>
      <c r="H6" s="318">
        <v>2400</v>
      </c>
      <c r="I6" s="318">
        <v>2600</v>
      </c>
      <c r="J6" s="318">
        <v>2500</v>
      </c>
      <c r="K6" s="330"/>
      <c r="L6" s="318"/>
      <c r="M6" s="318"/>
      <c r="N6" s="318"/>
      <c r="O6" s="122"/>
      <c r="P6" s="51">
        <f>IF(SUM(E5:O5)=0,0,SUMPRODUCT(E6:O6,E5:O5)/SUM(E5:O5))</f>
        <v>2513.8165891120148</v>
      </c>
      <c r="Q6" s="59"/>
      <c r="R6" s="59"/>
    </row>
    <row r="7" spans="1:18" ht="12" customHeight="1">
      <c r="A7" s="684"/>
      <c r="B7" s="652">
        <v>2</v>
      </c>
      <c r="C7" s="677" t="s">
        <v>28</v>
      </c>
      <c r="D7" s="319" t="s">
        <v>3</v>
      </c>
      <c r="E7" s="314">
        <v>0</v>
      </c>
      <c r="F7" s="314">
        <v>0</v>
      </c>
      <c r="G7" s="314">
        <v>9050.31</v>
      </c>
      <c r="H7" s="314">
        <v>11554.04</v>
      </c>
      <c r="I7" s="314">
        <v>11672.57</v>
      </c>
      <c r="J7" s="314">
        <v>3694.81</v>
      </c>
      <c r="K7" s="314"/>
      <c r="L7" s="328"/>
      <c r="M7" s="314"/>
      <c r="N7" s="314"/>
      <c r="O7" s="97"/>
      <c r="P7" s="196">
        <f>IF(SUM(E8:O8)=0,0,SUMPRODUCT(E7:O7,E8:O8)/SUM(E8:O8))</f>
        <v>8929.1316071428573</v>
      </c>
      <c r="Q7" s="157"/>
      <c r="R7" s="157"/>
    </row>
    <row r="8" spans="1:18" ht="12" customHeight="1">
      <c r="A8" s="684"/>
      <c r="B8" s="655"/>
      <c r="C8" s="678"/>
      <c r="D8" s="320" t="s">
        <v>5</v>
      </c>
      <c r="E8" s="316"/>
      <c r="F8" s="316"/>
      <c r="G8" s="316">
        <v>4300</v>
      </c>
      <c r="H8" s="316">
        <v>4300</v>
      </c>
      <c r="I8" s="316">
        <v>3900</v>
      </c>
      <c r="J8" s="316">
        <v>4300</v>
      </c>
      <c r="K8" s="316"/>
      <c r="L8" s="327"/>
      <c r="M8" s="316"/>
      <c r="N8" s="316"/>
      <c r="O8" s="94"/>
      <c r="P8" s="51">
        <f>IF(SUM(E7:O7)=0,0,SUMPRODUCT(E8:O8,E7:O7)/SUM(E7:O7))</f>
        <v>4170.2028509610191</v>
      </c>
      <c r="Q8" s="157"/>
      <c r="R8" s="157"/>
    </row>
    <row r="9" spans="1:18" ht="12" customHeight="1">
      <c r="A9" s="684"/>
      <c r="B9" s="652">
        <f>+B7+1</f>
        <v>3</v>
      </c>
      <c r="C9" s="677" t="s">
        <v>206</v>
      </c>
      <c r="D9" s="319" t="s">
        <v>3</v>
      </c>
      <c r="E9" s="314">
        <v>8009.67</v>
      </c>
      <c r="F9" s="314">
        <v>5521.47</v>
      </c>
      <c r="G9" s="314">
        <v>8314.2199999999993</v>
      </c>
      <c r="H9" s="314">
        <v>11633.91</v>
      </c>
      <c r="I9" s="314">
        <v>11406.54</v>
      </c>
      <c r="J9" s="314">
        <v>4850.32</v>
      </c>
      <c r="K9" s="314"/>
      <c r="L9" s="328"/>
      <c r="M9" s="314"/>
      <c r="N9" s="314"/>
      <c r="O9" s="94"/>
      <c r="P9" s="98">
        <f>IF(SUM(E10:O10)=0,0,SUMPRODUCT(E9:O9,E10:O10)/SUM(E10:O10))</f>
        <v>8295.9980310880837</v>
      </c>
      <c r="Q9" s="157"/>
      <c r="R9" s="157"/>
    </row>
    <row r="10" spans="1:18" ht="12" customHeight="1">
      <c r="A10" s="684"/>
      <c r="B10" s="655"/>
      <c r="C10" s="678"/>
      <c r="D10" s="320" t="s">
        <v>5</v>
      </c>
      <c r="E10" s="316">
        <v>6200</v>
      </c>
      <c r="F10" s="316">
        <v>6300</v>
      </c>
      <c r="G10" s="316">
        <v>6300</v>
      </c>
      <c r="H10" s="316">
        <v>6500</v>
      </c>
      <c r="I10" s="316">
        <v>6600</v>
      </c>
      <c r="J10" s="316">
        <v>6700</v>
      </c>
      <c r="K10" s="316"/>
      <c r="L10" s="327"/>
      <c r="M10" s="316"/>
      <c r="N10" s="316"/>
      <c r="O10" s="94"/>
      <c r="P10" s="51">
        <f>IF(SUM(E9:O9)=0,0,SUMPRODUCT(E10:O10,E9:O9)/SUM(E9:O9))</f>
        <v>6438.4889616461915</v>
      </c>
      <c r="Q10" s="157"/>
      <c r="R10" s="157"/>
    </row>
    <row r="11" spans="1:18" ht="12" customHeight="1">
      <c r="A11" s="684"/>
      <c r="B11" s="652">
        <f>+B9+1</f>
        <v>4</v>
      </c>
      <c r="C11" s="677" t="s">
        <v>29</v>
      </c>
      <c r="D11" s="319" t="s">
        <v>3</v>
      </c>
      <c r="E11" s="314">
        <v>9735.8700000000008</v>
      </c>
      <c r="F11" s="314">
        <v>7870.21</v>
      </c>
      <c r="G11" s="314">
        <v>9717.67</v>
      </c>
      <c r="H11" s="314">
        <v>13159.92</v>
      </c>
      <c r="I11" s="314">
        <v>14182.33</v>
      </c>
      <c r="J11" s="314">
        <v>5180.3100000000004</v>
      </c>
      <c r="K11" s="314"/>
      <c r="L11" s="328"/>
      <c r="M11" s="314"/>
      <c r="N11" s="314"/>
      <c r="O11" s="94"/>
      <c r="P11" s="98">
        <f>IF(SUM(E12:O12)=0,0,SUMPRODUCT(E11:O11,E12:O12)/SUM(E12:O12))</f>
        <v>9922.5028289473685</v>
      </c>
      <c r="Q11" s="157"/>
      <c r="R11" s="157"/>
    </row>
    <row r="12" spans="1:18" ht="12" customHeight="1">
      <c r="A12" s="684"/>
      <c r="B12" s="655"/>
      <c r="C12" s="678"/>
      <c r="D12" s="320" t="s">
        <v>5</v>
      </c>
      <c r="E12" s="316">
        <v>2500</v>
      </c>
      <c r="F12" s="316">
        <v>2400</v>
      </c>
      <c r="G12" s="316">
        <v>2200</v>
      </c>
      <c r="H12" s="316">
        <v>2500</v>
      </c>
      <c r="I12" s="316">
        <v>2700</v>
      </c>
      <c r="J12" s="316">
        <v>2900</v>
      </c>
      <c r="K12" s="316"/>
      <c r="L12" s="327"/>
      <c r="M12" s="316"/>
      <c r="N12" s="316"/>
      <c r="O12" s="94"/>
      <c r="P12" s="51">
        <f>IF(SUM(E11:O11)=0,0,SUMPRODUCT(E12:O12,E11:O11)/SUM(E11:O11))</f>
        <v>2520.1560965078716</v>
      </c>
      <c r="Q12" s="157"/>
      <c r="R12" s="157"/>
    </row>
    <row r="13" spans="1:18" ht="12" customHeight="1">
      <c r="A13" s="684"/>
      <c r="B13" s="579">
        <f>+B11+1</f>
        <v>5</v>
      </c>
      <c r="C13" s="696" t="s">
        <v>30</v>
      </c>
      <c r="D13" s="319" t="s">
        <v>3</v>
      </c>
      <c r="E13" s="317">
        <v>9872.36</v>
      </c>
      <c r="F13" s="317">
        <v>6680.97</v>
      </c>
      <c r="G13" s="317">
        <v>8162.96</v>
      </c>
      <c r="H13" s="317">
        <v>12313.36</v>
      </c>
      <c r="I13" s="317">
        <v>10705.39</v>
      </c>
      <c r="J13" s="317">
        <v>4718.6499999999996</v>
      </c>
      <c r="K13" s="317"/>
      <c r="L13" s="329"/>
      <c r="M13" s="317"/>
      <c r="N13" s="317"/>
      <c r="O13" s="94"/>
      <c r="P13" s="98">
        <f>IF(SUM(E14:O14)=0,0,SUMPRODUCT(E13:O13,E14:O14)/SUM(E14:O14))</f>
        <v>8914.6394370860926</v>
      </c>
      <c r="Q13" s="157"/>
      <c r="R13" s="157"/>
    </row>
    <row r="14" spans="1:18" ht="12" customHeight="1">
      <c r="A14" s="684"/>
      <c r="B14" s="578"/>
      <c r="C14" s="696"/>
      <c r="D14" s="320" t="s">
        <v>5</v>
      </c>
      <c r="E14" s="318">
        <v>4400</v>
      </c>
      <c r="F14" s="318">
        <v>4400</v>
      </c>
      <c r="G14" s="318">
        <v>6000</v>
      </c>
      <c r="H14" s="318">
        <v>5900</v>
      </c>
      <c r="I14" s="318">
        <v>5000</v>
      </c>
      <c r="J14" s="318">
        <v>4500</v>
      </c>
      <c r="K14" s="318"/>
      <c r="L14" s="330"/>
      <c r="M14" s="318"/>
      <c r="N14" s="318"/>
      <c r="O14" s="94"/>
      <c r="P14" s="51">
        <f>IF(SUM(E13:O13)=0,0,SUMPRODUCT(E14:O14,E13:O13)/SUM(E13:O13))</f>
        <v>5132.5676229832443</v>
      </c>
      <c r="Q14" s="157"/>
      <c r="R14" s="157"/>
    </row>
    <row r="15" spans="1:18" s="1" customFormat="1" ht="12" customHeight="1">
      <c r="A15" s="684"/>
      <c r="B15" s="579">
        <f>+B13+1</f>
        <v>6</v>
      </c>
      <c r="C15" s="696" t="s">
        <v>31</v>
      </c>
      <c r="D15" s="319" t="s">
        <v>3</v>
      </c>
      <c r="E15" s="317">
        <v>11285.15</v>
      </c>
      <c r="F15" s="317">
        <v>7621.78</v>
      </c>
      <c r="G15" s="317">
        <v>10356.64</v>
      </c>
      <c r="H15" s="314">
        <v>15075.8</v>
      </c>
      <c r="I15" s="314">
        <v>10886.43</v>
      </c>
      <c r="J15" s="314">
        <v>4261.3100000000004</v>
      </c>
      <c r="K15" s="314"/>
      <c r="L15" s="329"/>
      <c r="M15" s="317"/>
      <c r="N15" s="317"/>
      <c r="O15" s="121"/>
      <c r="P15" s="98">
        <f>IF(SUM(E16:O16)=0,0,SUMPRODUCT(E15:O15,E16:O16)/SUM(E16:O16))</f>
        <v>9925.9346351931326</v>
      </c>
      <c r="Q15" s="59"/>
      <c r="R15" s="59"/>
    </row>
    <row r="16" spans="1:18" s="1" customFormat="1" ht="12" customHeight="1">
      <c r="A16" s="684"/>
      <c r="B16" s="578"/>
      <c r="C16" s="696"/>
      <c r="D16" s="320" t="s">
        <v>5</v>
      </c>
      <c r="E16" s="318">
        <v>4200</v>
      </c>
      <c r="F16" s="318">
        <v>3900</v>
      </c>
      <c r="G16" s="318">
        <v>3900</v>
      </c>
      <c r="H16" s="316">
        <v>3800</v>
      </c>
      <c r="I16" s="316">
        <v>3700</v>
      </c>
      <c r="J16" s="316">
        <v>3800</v>
      </c>
      <c r="K16" s="316"/>
      <c r="L16" s="330"/>
      <c r="M16" s="318"/>
      <c r="N16" s="318"/>
      <c r="O16" s="122"/>
      <c r="P16" s="51">
        <f>IF(SUM(E15:O15)=0,0,SUMPRODUCT(E16:O16,E15:O15)/SUM(E15:O15))</f>
        <v>3887.8048874789852</v>
      </c>
      <c r="Q16" s="59"/>
      <c r="R16" s="59"/>
    </row>
    <row r="17" spans="1:18" s="1" customFormat="1" ht="12" customHeight="1">
      <c r="A17" s="684"/>
      <c r="B17" s="579">
        <f>+B15+1</f>
        <v>7</v>
      </c>
      <c r="C17" s="679" t="s">
        <v>188</v>
      </c>
      <c r="D17" s="319" t="s">
        <v>3</v>
      </c>
      <c r="E17" s="317">
        <v>760.57</v>
      </c>
      <c r="F17" s="317">
        <v>399.24</v>
      </c>
      <c r="G17" s="317">
        <v>0</v>
      </c>
      <c r="H17" s="314">
        <v>0</v>
      </c>
      <c r="I17" s="314">
        <v>824.83</v>
      </c>
      <c r="J17" s="314">
        <v>485.55</v>
      </c>
      <c r="K17" s="314"/>
      <c r="L17" s="329"/>
      <c r="M17" s="317"/>
      <c r="N17" s="317"/>
      <c r="O17" s="122"/>
      <c r="P17" s="98">
        <f>IF(SUM(E18:O18)=0,0,SUMPRODUCT(E17:O17,E18:O18)/SUM(E18:O18))</f>
        <v>615.49484848484849</v>
      </c>
      <c r="Q17" s="59"/>
      <c r="R17" s="59"/>
    </row>
    <row r="18" spans="1:18" s="1" customFormat="1" ht="12" customHeight="1">
      <c r="A18" s="684"/>
      <c r="B18" s="578"/>
      <c r="C18" s="680"/>
      <c r="D18" s="320" t="s">
        <v>5</v>
      </c>
      <c r="E18" s="318">
        <v>2100</v>
      </c>
      <c r="F18" s="318">
        <v>2400</v>
      </c>
      <c r="G18" s="318"/>
      <c r="H18" s="316"/>
      <c r="I18" s="316">
        <v>2700</v>
      </c>
      <c r="J18" s="316">
        <v>2700</v>
      </c>
      <c r="K18" s="316"/>
      <c r="L18" s="330"/>
      <c r="M18" s="318"/>
      <c r="N18" s="318"/>
      <c r="O18" s="122"/>
      <c r="P18" s="51">
        <f>IF(SUM(E17:O17)=0,0,SUMPRODUCT(E18:O18,E17:O17)/SUM(E17:O17))</f>
        <v>2466.773406094268</v>
      </c>
      <c r="Q18" s="59"/>
      <c r="R18" s="59"/>
    </row>
    <row r="19" spans="1:18" ht="12" customHeight="1">
      <c r="A19" s="684"/>
      <c r="B19" s="579">
        <f>+B17+1</f>
        <v>8</v>
      </c>
      <c r="C19" s="679" t="s">
        <v>26</v>
      </c>
      <c r="D19" s="319" t="s">
        <v>3</v>
      </c>
      <c r="E19" s="314">
        <v>7884.3</v>
      </c>
      <c r="F19" s="314">
        <v>4665.79</v>
      </c>
      <c r="G19" s="314">
        <v>8778.4</v>
      </c>
      <c r="H19" s="314">
        <v>5961.4</v>
      </c>
      <c r="I19" s="314">
        <v>0</v>
      </c>
      <c r="J19" s="314">
        <v>0</v>
      </c>
      <c r="K19" s="314"/>
      <c r="L19" s="328"/>
      <c r="M19" s="314"/>
      <c r="N19" s="314"/>
      <c r="O19" s="94"/>
      <c r="P19" s="98">
        <f>IF(SUM(E20:O20)=0,0,SUMPRODUCT(E19:O19,E20:O20)/SUM(E20:O20))</f>
        <v>6868.0311153846151</v>
      </c>
      <c r="Q19" s="157"/>
      <c r="R19" s="157"/>
    </row>
    <row r="20" spans="1:18" ht="12" customHeight="1">
      <c r="A20" s="684"/>
      <c r="B20" s="578"/>
      <c r="C20" s="680"/>
      <c r="D20" s="320" t="s">
        <v>5</v>
      </c>
      <c r="E20" s="316">
        <v>6700</v>
      </c>
      <c r="F20" s="316">
        <v>6100</v>
      </c>
      <c r="G20" s="316">
        <v>6600</v>
      </c>
      <c r="H20" s="316">
        <v>6600</v>
      </c>
      <c r="I20" s="316"/>
      <c r="J20" s="316"/>
      <c r="K20" s="316"/>
      <c r="L20" s="327"/>
      <c r="M20" s="316"/>
      <c r="N20" s="316"/>
      <c r="O20" s="94"/>
      <c r="P20" s="51">
        <f>IF(SUM(E19:O19)=0,0,SUMPRODUCT(E20:O20,E19:O19)/SUM(E19:O19))</f>
        <v>6543.4052317543237</v>
      </c>
      <c r="Q20" s="157"/>
      <c r="R20" s="157"/>
    </row>
    <row r="21" spans="1:18" ht="12" customHeight="1">
      <c r="A21" s="684"/>
      <c r="B21" s="579">
        <f>+B19+1</f>
        <v>9</v>
      </c>
      <c r="C21" s="679" t="s">
        <v>27</v>
      </c>
      <c r="D21" s="319" t="s">
        <v>3</v>
      </c>
      <c r="E21" s="314">
        <v>10728.43</v>
      </c>
      <c r="F21" s="314">
        <v>8278.1299999999992</v>
      </c>
      <c r="G21" s="314">
        <v>11415.53</v>
      </c>
      <c r="H21" s="314">
        <v>13034.86</v>
      </c>
      <c r="I21" s="314">
        <v>13261.69</v>
      </c>
      <c r="J21" s="314">
        <v>3532.25</v>
      </c>
      <c r="K21" s="314"/>
      <c r="L21" s="328"/>
      <c r="M21" s="314"/>
      <c r="N21" s="314"/>
      <c r="O21" s="94"/>
      <c r="P21" s="98">
        <f>IF(SUM(E22:O22)=0,0,SUMPRODUCT(E21:O21,E22:O22)/SUM(E22:O22))</f>
        <v>10179.017857142857</v>
      </c>
      <c r="Q21" s="157"/>
      <c r="R21" s="157"/>
    </row>
    <row r="22" spans="1:18" ht="12" customHeight="1">
      <c r="A22" s="684"/>
      <c r="B22" s="578"/>
      <c r="C22" s="680"/>
      <c r="D22" s="320" t="s">
        <v>5</v>
      </c>
      <c r="E22" s="316">
        <v>2600</v>
      </c>
      <c r="F22" s="316">
        <v>2600</v>
      </c>
      <c r="G22" s="316">
        <v>2700</v>
      </c>
      <c r="H22" s="316">
        <v>2500</v>
      </c>
      <c r="I22" s="316">
        <v>2700</v>
      </c>
      <c r="J22" s="316">
        <v>2300</v>
      </c>
      <c r="K22" s="316"/>
      <c r="L22" s="327"/>
      <c r="M22" s="316"/>
      <c r="N22" s="316"/>
      <c r="O22" s="94"/>
      <c r="P22" s="51">
        <f>IF(SUM(E21:O21)=0,0,SUMPRODUCT(E22:O22,E21:O21)/SUM(E21:O21))</f>
        <v>2601.7354266468096</v>
      </c>
      <c r="Q22" s="157"/>
      <c r="R22" s="157"/>
    </row>
    <row r="23" spans="1:18" ht="12" customHeight="1">
      <c r="A23" s="684"/>
      <c r="B23" s="652">
        <f t="shared" ref="B23:B41" si="1">+B21+1</f>
        <v>10</v>
      </c>
      <c r="C23" s="677" t="s">
        <v>155</v>
      </c>
      <c r="D23" s="319" t="s">
        <v>3</v>
      </c>
      <c r="E23" s="314">
        <v>10034.35</v>
      </c>
      <c r="F23" s="314">
        <v>7174.28</v>
      </c>
      <c r="G23" s="314">
        <v>0</v>
      </c>
      <c r="H23" s="314">
        <v>1699.18</v>
      </c>
      <c r="I23" s="314">
        <v>11394.01</v>
      </c>
      <c r="J23" s="314">
        <v>4292.54</v>
      </c>
      <c r="K23" s="314"/>
      <c r="L23" s="328"/>
      <c r="M23" s="314"/>
      <c r="N23" s="314"/>
      <c r="O23" s="94"/>
      <c r="P23" s="98">
        <f>IF(SUM(E24:O24)=0,0,SUMPRODUCT(E23:O23,E24:O24)/SUM(E24:O24))</f>
        <v>6906.8098604651159</v>
      </c>
      <c r="Q23" s="157"/>
      <c r="R23" s="157"/>
    </row>
    <row r="24" spans="1:18" ht="12" customHeight="1">
      <c r="A24" s="684"/>
      <c r="B24" s="655"/>
      <c r="C24" s="678"/>
      <c r="D24" s="320" t="s">
        <v>5</v>
      </c>
      <c r="E24" s="316">
        <v>4300</v>
      </c>
      <c r="F24" s="316">
        <v>4300</v>
      </c>
      <c r="G24" s="316"/>
      <c r="H24" s="316">
        <v>4400</v>
      </c>
      <c r="I24" s="316">
        <v>4300</v>
      </c>
      <c r="J24" s="316">
        <v>4200</v>
      </c>
      <c r="K24" s="316"/>
      <c r="L24" s="327"/>
      <c r="M24" s="316"/>
      <c r="N24" s="316"/>
      <c r="O24" s="94"/>
      <c r="P24" s="51">
        <f>IF(SUM(E23:O23)=0,0,SUMPRODUCT(E24:O24,E23:O23)/SUM(E23:O23))</f>
        <v>4292.5035179144807</v>
      </c>
      <c r="Q24" s="157"/>
      <c r="R24" s="157"/>
    </row>
    <row r="25" spans="1:18" ht="12" customHeight="1">
      <c r="A25" s="684"/>
      <c r="B25" s="652">
        <f t="shared" si="1"/>
        <v>11</v>
      </c>
      <c r="C25" s="677" t="s">
        <v>176</v>
      </c>
      <c r="D25" s="319" t="s">
        <v>3</v>
      </c>
      <c r="E25" s="314">
        <v>4364.8100000000004</v>
      </c>
      <c r="F25" s="314">
        <v>2808.73</v>
      </c>
      <c r="G25" s="314">
        <v>4677.84</v>
      </c>
      <c r="H25" s="314">
        <v>6003.62</v>
      </c>
      <c r="I25" s="314">
        <v>6221.34</v>
      </c>
      <c r="J25" s="314">
        <v>2131.3200000000002</v>
      </c>
      <c r="K25" s="314"/>
      <c r="L25" s="328"/>
      <c r="M25" s="314"/>
      <c r="N25" s="314"/>
      <c r="O25" s="94"/>
      <c r="P25" s="98">
        <f>IF(SUM(E26:O26)=0,0,SUMPRODUCT(E25:O25,E26:O26)/SUM(E26:O26))</f>
        <v>4356.1259259259259</v>
      </c>
      <c r="Q25" s="157"/>
      <c r="R25" s="157"/>
    </row>
    <row r="26" spans="1:18" ht="12" customHeight="1">
      <c r="A26" s="684"/>
      <c r="B26" s="655"/>
      <c r="C26" s="678"/>
      <c r="D26" s="320" t="s">
        <v>5</v>
      </c>
      <c r="E26" s="316">
        <v>6100</v>
      </c>
      <c r="F26" s="316">
        <v>6300</v>
      </c>
      <c r="G26" s="316">
        <v>6300</v>
      </c>
      <c r="H26" s="316">
        <v>6300</v>
      </c>
      <c r="I26" s="316">
        <v>6300</v>
      </c>
      <c r="J26" s="316">
        <v>6500</v>
      </c>
      <c r="K26" s="327"/>
      <c r="L26" s="327"/>
      <c r="M26" s="316"/>
      <c r="N26" s="316"/>
      <c r="O26" s="94"/>
      <c r="P26" s="51">
        <f>IF(SUM(E25:O25)=0,0,SUMPRODUCT(E26:O26,E25:O25)/SUM(E25:O25))</f>
        <v>6282.9554412717507</v>
      </c>
      <c r="Q26" s="157"/>
      <c r="R26" s="157"/>
    </row>
    <row r="27" spans="1:18" ht="12" customHeight="1">
      <c r="A27" s="684"/>
      <c r="B27" s="652">
        <f t="shared" si="1"/>
        <v>12</v>
      </c>
      <c r="C27" s="677" t="s">
        <v>173</v>
      </c>
      <c r="D27" s="319" t="s">
        <v>3</v>
      </c>
      <c r="E27" s="314">
        <v>84.23</v>
      </c>
      <c r="F27" s="314">
        <v>1366.67</v>
      </c>
      <c r="G27" s="314">
        <v>0</v>
      </c>
      <c r="H27" s="314">
        <v>0</v>
      </c>
      <c r="I27" s="314">
        <v>0</v>
      </c>
      <c r="J27" s="314">
        <v>1206.5</v>
      </c>
      <c r="K27" s="314"/>
      <c r="L27" s="328"/>
      <c r="M27" s="314"/>
      <c r="N27" s="314"/>
      <c r="O27" s="94"/>
      <c r="P27" s="98">
        <f>IF(SUM(E28:O28)=0,0,SUMPRODUCT(E27:O27,E28:O28)/SUM(E28:O28))</f>
        <v>526.42758928571425</v>
      </c>
      <c r="Q27" s="157"/>
      <c r="R27" s="157"/>
    </row>
    <row r="28" spans="1:18" ht="12" customHeight="1">
      <c r="A28" s="684"/>
      <c r="B28" s="655"/>
      <c r="C28" s="678"/>
      <c r="D28" s="320" t="s">
        <v>5</v>
      </c>
      <c r="E28" s="316">
        <v>2600</v>
      </c>
      <c r="F28" s="316">
        <v>2300</v>
      </c>
      <c r="G28" s="316"/>
      <c r="H28" s="316">
        <v>4200</v>
      </c>
      <c r="I28" s="316"/>
      <c r="J28" s="316">
        <v>2100</v>
      </c>
      <c r="K28" s="316"/>
      <c r="L28" s="327"/>
      <c r="M28" s="316"/>
      <c r="N28" s="316"/>
      <c r="O28" s="94"/>
      <c r="P28" s="51">
        <f>IF(SUM(E27:O27)=0,0,SUMPRODUCT(E28:O28,E27:O27)/SUM(E27:O27))</f>
        <v>2218.7058779257923</v>
      </c>
      <c r="Q28" s="157"/>
      <c r="R28" s="157"/>
    </row>
    <row r="29" spans="1:18" ht="12" customHeight="1">
      <c r="A29" s="684"/>
      <c r="B29" s="652">
        <f t="shared" si="1"/>
        <v>13</v>
      </c>
      <c r="C29" s="677" t="s">
        <v>32</v>
      </c>
      <c r="D29" s="319" t="s">
        <v>3</v>
      </c>
      <c r="E29" s="314">
        <v>0</v>
      </c>
      <c r="F29" s="314">
        <v>0</v>
      </c>
      <c r="G29" s="314">
        <v>0</v>
      </c>
      <c r="H29" s="314">
        <v>1381.48</v>
      </c>
      <c r="I29" s="314">
        <v>6429.21</v>
      </c>
      <c r="J29" s="314">
        <v>3310.64</v>
      </c>
      <c r="K29" s="314"/>
      <c r="L29" s="328"/>
      <c r="M29" s="314"/>
      <c r="N29" s="314"/>
      <c r="O29" s="94"/>
      <c r="P29" s="98">
        <f>IF(SUM(E30:O30)=0,0,SUMPRODUCT(E29:O29,E30:O30)/SUM(E30:O30))</f>
        <v>3651.6712030075187</v>
      </c>
      <c r="Q29" s="157"/>
      <c r="R29" s="157"/>
    </row>
    <row r="30" spans="1:18" ht="12" customHeight="1">
      <c r="A30" s="684"/>
      <c r="B30" s="655"/>
      <c r="C30" s="678"/>
      <c r="D30" s="320" t="s">
        <v>5</v>
      </c>
      <c r="E30" s="316"/>
      <c r="F30" s="316"/>
      <c r="G30" s="316"/>
      <c r="H30" s="316">
        <v>4600</v>
      </c>
      <c r="I30" s="316">
        <v>4300</v>
      </c>
      <c r="J30" s="316">
        <v>4400</v>
      </c>
      <c r="K30" s="316"/>
      <c r="L30" s="327"/>
      <c r="M30" s="316"/>
      <c r="N30" s="316"/>
      <c r="O30" s="94"/>
      <c r="P30" s="51">
        <f>IF(SUM(E29:O29)=0,0,SUMPRODUCT(E30:O30,E29:O29)/SUM(E29:O29))</f>
        <v>4367.034068766955</v>
      </c>
      <c r="Q30" s="157"/>
      <c r="R30" s="157"/>
    </row>
    <row r="31" spans="1:18" ht="12" customHeight="1">
      <c r="A31" s="684"/>
      <c r="B31" s="652">
        <f>+B29+1</f>
        <v>14</v>
      </c>
      <c r="C31" s="677" t="s">
        <v>156</v>
      </c>
      <c r="D31" s="319" t="s">
        <v>3</v>
      </c>
      <c r="E31" s="314">
        <v>8374.73</v>
      </c>
      <c r="F31" s="314">
        <v>4990.88</v>
      </c>
      <c r="G31" s="314">
        <v>7729.43</v>
      </c>
      <c r="H31" s="314">
        <v>4033.08</v>
      </c>
      <c r="I31" s="314">
        <v>0</v>
      </c>
      <c r="J31" s="314">
        <v>581.23</v>
      </c>
      <c r="K31" s="314"/>
      <c r="L31" s="328"/>
      <c r="M31" s="314"/>
      <c r="N31" s="314"/>
      <c r="O31" s="94"/>
      <c r="P31" s="98">
        <f>IF(SUM(E32:O32)=0,0,SUMPRODUCT(E31:O31,E32:O32)/SUM(E32:O32))</f>
        <v>4806.0422159090913</v>
      </c>
      <c r="Q31" s="157"/>
      <c r="R31" s="157"/>
    </row>
    <row r="32" spans="1:18" ht="12" customHeight="1">
      <c r="A32" s="684"/>
      <c r="B32" s="655"/>
      <c r="C32" s="678"/>
      <c r="D32" s="320" t="s">
        <v>5</v>
      </c>
      <c r="E32" s="316">
        <v>3800</v>
      </c>
      <c r="F32" s="316">
        <v>3500</v>
      </c>
      <c r="G32" s="316">
        <v>4100</v>
      </c>
      <c r="H32" s="316"/>
      <c r="I32" s="316"/>
      <c r="J32" s="316">
        <v>6200</v>
      </c>
      <c r="K32" s="316"/>
      <c r="L32" s="327"/>
      <c r="M32" s="316"/>
      <c r="N32" s="316"/>
      <c r="O32" s="94"/>
      <c r="P32" s="51">
        <f>IF(SUM(E31:O31)=0,0,SUMPRODUCT(E32:O32,E31:O31)/SUM(E31:O31))</f>
        <v>3290.1004109399887</v>
      </c>
      <c r="Q32" s="157"/>
      <c r="R32" s="157"/>
    </row>
    <row r="33" spans="1:18" ht="12" hidden="1" customHeight="1">
      <c r="A33" s="684"/>
      <c r="B33" s="652">
        <f t="shared" si="1"/>
        <v>15</v>
      </c>
      <c r="C33" s="677" t="s">
        <v>191</v>
      </c>
      <c r="D33" s="319" t="s">
        <v>3</v>
      </c>
      <c r="E33" s="314"/>
      <c r="F33" s="314"/>
      <c r="G33" s="314"/>
      <c r="H33" s="314"/>
      <c r="I33" s="314"/>
      <c r="J33" s="314"/>
      <c r="K33" s="314"/>
      <c r="L33" s="328"/>
      <c r="M33" s="314"/>
      <c r="N33" s="314"/>
      <c r="O33" s="94"/>
      <c r="P33" s="98">
        <f>IF(SUM(E34:O34)=0,0,SUMPRODUCT(E33:O33,E34:O34)/SUM(E34:O34))</f>
        <v>0</v>
      </c>
      <c r="Q33" s="157"/>
      <c r="R33" s="157"/>
    </row>
    <row r="34" spans="1:18" ht="12" hidden="1" customHeight="1">
      <c r="A34" s="684"/>
      <c r="B34" s="655"/>
      <c r="C34" s="678"/>
      <c r="D34" s="320" t="s">
        <v>5</v>
      </c>
      <c r="E34" s="316"/>
      <c r="F34" s="316"/>
      <c r="G34" s="316"/>
      <c r="H34" s="316"/>
      <c r="I34" s="316"/>
      <c r="J34" s="316"/>
      <c r="K34" s="316"/>
      <c r="L34" s="327"/>
      <c r="M34" s="316"/>
      <c r="N34" s="316"/>
      <c r="O34" s="94"/>
      <c r="P34" s="51">
        <f>IF(SUM(E33:O33)=0,0,SUMPRODUCT(E34:O34,E33:O33)/SUM(E33:O33))</f>
        <v>0</v>
      </c>
      <c r="Q34" s="157"/>
      <c r="R34" s="157"/>
    </row>
    <row r="35" spans="1:18" ht="12" hidden="1" customHeight="1">
      <c r="A35" s="684"/>
      <c r="B35" s="652">
        <f t="shared" si="1"/>
        <v>16</v>
      </c>
      <c r="C35" s="677" t="s">
        <v>177</v>
      </c>
      <c r="D35" s="319" t="s">
        <v>3</v>
      </c>
      <c r="E35" s="314"/>
      <c r="F35" s="314"/>
      <c r="G35" s="314"/>
      <c r="H35" s="314"/>
      <c r="I35" s="314"/>
      <c r="J35" s="314"/>
      <c r="K35" s="328"/>
      <c r="L35" s="314"/>
      <c r="M35" s="314"/>
      <c r="N35" s="314"/>
      <c r="O35" s="94"/>
      <c r="P35" s="98">
        <f>IF(SUM(E36:O36)=0,0,SUMPRODUCT(E35:O35,E36:O36)/SUM(E36:O36))</f>
        <v>0</v>
      </c>
      <c r="Q35" s="157"/>
      <c r="R35" s="157"/>
    </row>
    <row r="36" spans="1:18" ht="12" hidden="1" customHeight="1">
      <c r="A36" s="684"/>
      <c r="B36" s="655"/>
      <c r="C36" s="678"/>
      <c r="D36" s="320" t="s">
        <v>5</v>
      </c>
      <c r="E36" s="316"/>
      <c r="F36" s="316"/>
      <c r="G36" s="316"/>
      <c r="H36" s="316"/>
      <c r="I36" s="316"/>
      <c r="J36" s="316"/>
      <c r="K36" s="327"/>
      <c r="L36" s="316"/>
      <c r="M36" s="316"/>
      <c r="N36" s="316"/>
      <c r="O36" s="94"/>
      <c r="P36" s="51">
        <f>IF(SUM(E35:O35)=0,0,SUMPRODUCT(E36:O36,E35:O35)/SUM(E35:O35))</f>
        <v>0</v>
      </c>
      <c r="Q36" s="157"/>
      <c r="R36" s="157"/>
    </row>
    <row r="37" spans="1:18" ht="12" customHeight="1">
      <c r="A37" s="684"/>
      <c r="B37" s="652">
        <f>B31+1</f>
        <v>15</v>
      </c>
      <c r="C37" s="677" t="s">
        <v>128</v>
      </c>
      <c r="D37" s="319" t="s">
        <v>3</v>
      </c>
      <c r="E37" s="314">
        <v>2213.5</v>
      </c>
      <c r="F37" s="314">
        <v>1453.5</v>
      </c>
      <c r="G37" s="314">
        <v>1634</v>
      </c>
      <c r="H37" s="328">
        <v>2080.5</v>
      </c>
      <c r="I37" s="314">
        <v>2660</v>
      </c>
      <c r="J37" s="314">
        <v>617.5</v>
      </c>
      <c r="K37" s="314"/>
      <c r="L37" s="314"/>
      <c r="M37" s="314"/>
      <c r="N37" s="314"/>
      <c r="O37" s="94"/>
      <c r="P37" s="98">
        <f>IF(SUM(E38:O38)=0,0,SUMPRODUCT(E37:O37,E38:O38)/SUM(E38:O38))</f>
        <v>1776.5</v>
      </c>
      <c r="Q37" s="157"/>
      <c r="R37" s="157"/>
    </row>
    <row r="38" spans="1:18" ht="12" customHeight="1">
      <c r="A38" s="684"/>
      <c r="B38" s="655"/>
      <c r="C38" s="678"/>
      <c r="D38" s="320" t="s">
        <v>5</v>
      </c>
      <c r="E38" s="316">
        <v>1500</v>
      </c>
      <c r="F38" s="316">
        <v>1500</v>
      </c>
      <c r="G38" s="316">
        <v>1500</v>
      </c>
      <c r="H38" s="327">
        <v>1500</v>
      </c>
      <c r="I38" s="316">
        <v>1500</v>
      </c>
      <c r="J38" s="316">
        <v>1500</v>
      </c>
      <c r="K38" s="316"/>
      <c r="L38" s="316"/>
      <c r="M38" s="316"/>
      <c r="N38" s="316"/>
      <c r="O38" s="94"/>
      <c r="P38" s="51">
        <f>IF(SUM(E37:O37)=0,0,SUMPRODUCT(E38:O38,E37:O37)/SUM(E37:O37))</f>
        <v>1500</v>
      </c>
      <c r="Q38" s="157"/>
      <c r="R38" s="157"/>
    </row>
    <row r="39" spans="1:18" ht="12" customHeight="1">
      <c r="A39" s="684"/>
      <c r="B39" s="652">
        <f t="shared" si="1"/>
        <v>16</v>
      </c>
      <c r="C39" s="677" t="s">
        <v>205</v>
      </c>
      <c r="D39" s="319" t="s">
        <v>3</v>
      </c>
      <c r="E39" s="314">
        <v>1814.5</v>
      </c>
      <c r="F39" s="314">
        <v>1320.5</v>
      </c>
      <c r="G39" s="314">
        <v>1624.5</v>
      </c>
      <c r="H39" s="314">
        <v>2726.5</v>
      </c>
      <c r="I39" s="314">
        <v>2441.5</v>
      </c>
      <c r="J39" s="314">
        <v>437</v>
      </c>
      <c r="K39" s="314"/>
      <c r="L39" s="314"/>
      <c r="M39" s="314"/>
      <c r="N39" s="314"/>
      <c r="O39" s="94"/>
      <c r="P39" s="98">
        <f>IF(SUM(E40:O40)=0,0,SUMPRODUCT(E39:O39,E40:O40)/SUM(E40:O40))</f>
        <v>1727.4166666666667</v>
      </c>
      <c r="Q39" s="157"/>
      <c r="R39" s="157"/>
    </row>
    <row r="40" spans="1:18" ht="12" customHeight="1">
      <c r="A40" s="684"/>
      <c r="B40" s="655"/>
      <c r="C40" s="678"/>
      <c r="D40" s="320" t="s">
        <v>5</v>
      </c>
      <c r="E40" s="316">
        <v>1500</v>
      </c>
      <c r="F40" s="316">
        <v>1500</v>
      </c>
      <c r="G40" s="316">
        <v>1500</v>
      </c>
      <c r="H40" s="316">
        <v>1500</v>
      </c>
      <c r="I40" s="316">
        <v>1500</v>
      </c>
      <c r="J40" s="316">
        <v>1500</v>
      </c>
      <c r="K40" s="316"/>
      <c r="L40" s="316"/>
      <c r="M40" s="316"/>
      <c r="N40" s="316"/>
      <c r="O40" s="94"/>
      <c r="P40" s="51">
        <f>IF(SUM(E39:O39)=0,0,SUMPRODUCT(E40:O40,E39:O39)/SUM(E39:O39))</f>
        <v>1500</v>
      </c>
      <c r="Q40" s="157"/>
      <c r="R40" s="157"/>
    </row>
    <row r="41" spans="1:18" ht="12" hidden="1" customHeight="1">
      <c r="A41" s="684"/>
      <c r="B41" s="652">
        <f t="shared" si="1"/>
        <v>17</v>
      </c>
      <c r="C41" s="677" t="s">
        <v>139</v>
      </c>
      <c r="D41" s="319" t="s">
        <v>3</v>
      </c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94"/>
      <c r="P41" s="98">
        <f>IF(SUM(E42:O42)=0,0,SUMPRODUCT(E41:O41,E42:O42)/SUM(E42:O42))</f>
        <v>0</v>
      </c>
      <c r="Q41" s="157"/>
      <c r="R41" s="157"/>
    </row>
    <row r="42" spans="1:18" ht="12" hidden="1" customHeight="1">
      <c r="A42" s="684"/>
      <c r="B42" s="655"/>
      <c r="C42" s="678"/>
      <c r="D42" s="320" t="s">
        <v>5</v>
      </c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94"/>
      <c r="P42" s="51">
        <f>IF(SUM(E41:O41)=0,0,SUMPRODUCT(E42:O42,E41:O41)/SUM(E41:O41))</f>
        <v>0</v>
      </c>
      <c r="Q42" s="157"/>
      <c r="R42" s="157"/>
    </row>
    <row r="43" spans="1:18" ht="12" customHeight="1">
      <c r="A43" s="684"/>
      <c r="B43" s="652">
        <f>+B39+1</f>
        <v>17</v>
      </c>
      <c r="C43" s="677" t="s">
        <v>150</v>
      </c>
      <c r="D43" s="319" t="s">
        <v>3</v>
      </c>
      <c r="E43" s="314">
        <v>2033</v>
      </c>
      <c r="F43" s="314">
        <v>1311</v>
      </c>
      <c r="G43" s="314">
        <v>1567.5</v>
      </c>
      <c r="H43" s="314">
        <v>2061.5</v>
      </c>
      <c r="I43" s="314">
        <v>2166</v>
      </c>
      <c r="J43" s="314">
        <v>608</v>
      </c>
      <c r="K43" s="314"/>
      <c r="L43" s="314"/>
      <c r="M43" s="314"/>
      <c r="N43" s="314"/>
      <c r="O43" s="94"/>
      <c r="P43" s="98">
        <f>IF(SUM(E44:O44)=0,0,SUMPRODUCT(E43:O43,E44:O44)/SUM(E44:O44))</f>
        <v>1624.5</v>
      </c>
      <c r="Q43" s="157"/>
      <c r="R43" s="157"/>
    </row>
    <row r="44" spans="1:18" ht="12" customHeight="1">
      <c r="A44" s="684"/>
      <c r="B44" s="655"/>
      <c r="C44" s="678"/>
      <c r="D44" s="320" t="s">
        <v>5</v>
      </c>
      <c r="E44" s="316">
        <v>1500</v>
      </c>
      <c r="F44" s="316">
        <v>1500</v>
      </c>
      <c r="G44" s="316">
        <v>1500</v>
      </c>
      <c r="H44" s="316">
        <v>1500</v>
      </c>
      <c r="I44" s="316">
        <v>1500</v>
      </c>
      <c r="J44" s="316">
        <v>1500</v>
      </c>
      <c r="K44" s="316"/>
      <c r="L44" s="316"/>
      <c r="M44" s="316"/>
      <c r="N44" s="316"/>
      <c r="O44" s="94"/>
      <c r="P44" s="51">
        <f>IF(SUM(E43:O43)=0,0,SUMPRODUCT(E44:O44,E43:O43)/SUM(E43:O43))</f>
        <v>1500</v>
      </c>
      <c r="Q44" s="157"/>
      <c r="R44" s="157"/>
    </row>
    <row r="45" spans="1:18" ht="12" customHeight="1">
      <c r="A45" s="684"/>
      <c r="B45" s="681">
        <f>+B43+1</f>
        <v>18</v>
      </c>
      <c r="C45" s="677" t="s">
        <v>151</v>
      </c>
      <c r="D45" s="99" t="s">
        <v>3</v>
      </c>
      <c r="E45" s="314">
        <v>2289.5</v>
      </c>
      <c r="F45" s="314">
        <v>1520</v>
      </c>
      <c r="G45" s="314">
        <v>1976</v>
      </c>
      <c r="H45" s="314">
        <v>2432</v>
      </c>
      <c r="I45" s="314">
        <v>2289.5</v>
      </c>
      <c r="J45" s="314">
        <v>579.5</v>
      </c>
      <c r="K45" s="314"/>
      <c r="L45" s="314"/>
      <c r="M45" s="314"/>
      <c r="N45" s="314"/>
      <c r="O45" s="94"/>
      <c r="P45" s="98">
        <f>IF(SUM(E46:O46)=0,0,SUMPRODUCT(E45:O45,E46:O46)/SUM(E46:O46))</f>
        <v>1847.75</v>
      </c>
      <c r="Q45" s="157"/>
      <c r="R45" s="157"/>
    </row>
    <row r="46" spans="1:18" ht="12" customHeight="1">
      <c r="A46" s="684"/>
      <c r="B46" s="681"/>
      <c r="C46" s="678"/>
      <c r="D46" s="100" t="s">
        <v>5</v>
      </c>
      <c r="E46" s="316">
        <v>1500</v>
      </c>
      <c r="F46" s="316">
        <v>1500</v>
      </c>
      <c r="G46" s="316">
        <v>1500</v>
      </c>
      <c r="H46" s="316">
        <v>1500</v>
      </c>
      <c r="I46" s="316">
        <v>1500</v>
      </c>
      <c r="J46" s="316">
        <v>1500</v>
      </c>
      <c r="K46" s="316"/>
      <c r="L46" s="316"/>
      <c r="M46" s="316"/>
      <c r="N46" s="316"/>
      <c r="O46" s="94"/>
      <c r="P46" s="51">
        <f>IF(SUM(E45:O45)=0,0,SUMPRODUCT(E46:O46,E45:O45)/SUM(E45:O45))</f>
        <v>1500</v>
      </c>
      <c r="Q46" s="157"/>
      <c r="R46" s="157"/>
    </row>
    <row r="47" spans="1:18" ht="12" hidden="1" customHeight="1">
      <c r="A47" s="684"/>
      <c r="B47" s="681">
        <f>+B45+1</f>
        <v>19</v>
      </c>
      <c r="C47" s="411"/>
      <c r="D47" s="99" t="s">
        <v>3</v>
      </c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94"/>
      <c r="P47" s="98">
        <f>IF(SUM(E48:O48)=0,0,SUMPRODUCT(E47:O47,E48:O48)/SUM(E48:O48))</f>
        <v>0</v>
      </c>
      <c r="Q47" s="157"/>
      <c r="R47" s="157"/>
    </row>
    <row r="48" spans="1:18" ht="12" hidden="1" customHeight="1">
      <c r="A48" s="684"/>
      <c r="B48" s="681"/>
      <c r="C48" s="412"/>
      <c r="D48" s="100" t="s">
        <v>5</v>
      </c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94"/>
      <c r="P48" s="51">
        <f>IF(SUM(E47:O47)=0,0,SUMPRODUCT(E48:O48,E47:O47)/SUM(E47:O47))</f>
        <v>0</v>
      </c>
      <c r="Q48" s="157"/>
      <c r="R48" s="157"/>
    </row>
    <row r="49" spans="1:18" ht="12" hidden="1" customHeight="1">
      <c r="A49" s="684"/>
      <c r="B49" s="586">
        <f>+B43+1</f>
        <v>18</v>
      </c>
      <c r="C49" s="677"/>
      <c r="D49" s="99" t="s">
        <v>3</v>
      </c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94"/>
      <c r="P49" s="98">
        <f>IF(SUM(E50:O50)=0,0,SUMPRODUCT(E49:O49,E50:O50)/SUM(E50:O50))</f>
        <v>0</v>
      </c>
      <c r="Q49" s="157"/>
      <c r="R49" s="157"/>
    </row>
    <row r="50" spans="1:18" ht="12" hidden="1" customHeight="1">
      <c r="A50" s="684"/>
      <c r="B50" s="586"/>
      <c r="C50" s="678"/>
      <c r="D50" s="100" t="s">
        <v>5</v>
      </c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94"/>
      <c r="P50" s="51">
        <f>IF(SUM(E49:O49)=0,0,SUMPRODUCT(E50:O50,E49:O49)/SUM(E49:O49))</f>
        <v>0</v>
      </c>
      <c r="Q50" s="157"/>
      <c r="R50" s="157"/>
    </row>
    <row r="51" spans="1:18" ht="12" hidden="1" customHeight="1">
      <c r="A51" s="684"/>
      <c r="B51" s="586">
        <f t="shared" ref="B51:B53" si="2">+B49+1</f>
        <v>19</v>
      </c>
      <c r="C51" s="677"/>
      <c r="D51" s="99" t="s">
        <v>3</v>
      </c>
      <c r="E51" s="314"/>
      <c r="F51" s="314"/>
      <c r="G51" s="314"/>
      <c r="H51" s="314"/>
      <c r="I51" s="314"/>
      <c r="J51" s="314"/>
      <c r="K51" s="314"/>
      <c r="L51" s="314"/>
      <c r="M51" s="314"/>
      <c r="N51" s="314"/>
      <c r="O51" s="94"/>
      <c r="P51" s="98">
        <f>IF(SUM(E52:O52)=0,0,SUMPRODUCT(E51:O51,E52:O52)/SUM(E52:O52))</f>
        <v>0</v>
      </c>
      <c r="Q51" s="157"/>
      <c r="R51" s="157"/>
    </row>
    <row r="52" spans="1:18" ht="12" hidden="1" customHeight="1">
      <c r="A52" s="684"/>
      <c r="B52" s="586"/>
      <c r="C52" s="678"/>
      <c r="D52" s="100" t="s">
        <v>5</v>
      </c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94"/>
      <c r="P52" s="51">
        <f>IF(SUM(E51:O51)=0,0,SUMPRODUCT(E52:O52,E51:O51)/SUM(E51:O51))</f>
        <v>0</v>
      </c>
      <c r="Q52" s="157"/>
      <c r="R52" s="157"/>
    </row>
    <row r="53" spans="1:18" ht="12" hidden="1" customHeight="1">
      <c r="A53" s="684"/>
      <c r="B53" s="586">
        <f t="shared" si="2"/>
        <v>20</v>
      </c>
      <c r="C53" s="677"/>
      <c r="D53" s="99" t="s">
        <v>3</v>
      </c>
      <c r="E53" s="87"/>
      <c r="F53" s="88"/>
      <c r="G53" s="88"/>
      <c r="H53" s="88"/>
      <c r="I53" s="88"/>
      <c r="J53" s="88"/>
      <c r="K53" s="88"/>
      <c r="L53" s="88"/>
      <c r="M53" s="88"/>
      <c r="N53" s="88"/>
      <c r="O53" s="94"/>
      <c r="P53" s="98">
        <f>IF(SUM(E54:O54)=0,0,SUMPRODUCT(E53:O53,E54:O54)/SUM(E54:O54))</f>
        <v>0</v>
      </c>
      <c r="Q53" s="157"/>
      <c r="R53" s="157"/>
    </row>
    <row r="54" spans="1:18" ht="12" hidden="1" customHeight="1">
      <c r="A54" s="684"/>
      <c r="B54" s="586"/>
      <c r="C54" s="678"/>
      <c r="D54" s="100" t="s">
        <v>5</v>
      </c>
      <c r="E54" s="92"/>
      <c r="F54" s="93"/>
      <c r="G54" s="93"/>
      <c r="H54" s="93"/>
      <c r="I54" s="93"/>
      <c r="J54" s="93"/>
      <c r="K54" s="93"/>
      <c r="L54" s="93"/>
      <c r="M54" s="93"/>
      <c r="N54" s="93"/>
      <c r="O54" s="94"/>
      <c r="P54" s="51">
        <f>IF(SUM(E53:O53)=0,0,SUMPRODUCT(E54:O54,E53:O53)/SUM(E53:O53))</f>
        <v>0</v>
      </c>
      <c r="Q54" s="157"/>
      <c r="R54" s="157"/>
    </row>
    <row r="55" spans="1:18" ht="12" customHeight="1">
      <c r="A55" s="582" t="s">
        <v>6</v>
      </c>
      <c r="B55" s="583"/>
      <c r="C55" s="584"/>
      <c r="D55" s="80" t="s">
        <v>3</v>
      </c>
      <c r="E55" s="102">
        <f t="shared" ref="E55:N55" si="3">SUM(E5,E7,E11,E13,E15,E17,E19,E21,E23,E25,E27,E29,E31,E33,E35,E37,E39,E41,E43,E47,E49,E51,E53,E45,E9)</f>
        <v>96836.909999999989</v>
      </c>
      <c r="F55" s="102">
        <f t="shared" si="3"/>
        <v>69906.989999999991</v>
      </c>
      <c r="G55" s="102">
        <f t="shared" si="3"/>
        <v>93625.13</v>
      </c>
      <c r="H55" s="102">
        <f t="shared" si="3"/>
        <v>109851.76999999999</v>
      </c>
      <c r="I55" s="102">
        <f t="shared" si="3"/>
        <v>106842.57</v>
      </c>
      <c r="J55" s="102">
        <f t="shared" si="3"/>
        <v>43138.020000000004</v>
      </c>
      <c r="K55" s="102">
        <f t="shared" si="3"/>
        <v>0</v>
      </c>
      <c r="L55" s="102">
        <f t="shared" si="3"/>
        <v>0</v>
      </c>
      <c r="M55" s="102">
        <f t="shared" si="3"/>
        <v>0</v>
      </c>
      <c r="N55" s="102">
        <f t="shared" si="3"/>
        <v>0</v>
      </c>
      <c r="O55" s="104"/>
      <c r="P55" s="197">
        <f>IF(SUM(E56:O56)=0,0,SUMPRODUCT(E55:O55,E56:O56)/SUM(E56:O56))</f>
        <v>86834.050043828596</v>
      </c>
      <c r="Q55" s="157"/>
      <c r="R55" s="157"/>
    </row>
    <row r="56" spans="1:18" ht="12" customHeight="1">
      <c r="A56" s="589" t="s">
        <v>1</v>
      </c>
      <c r="B56" s="590"/>
      <c r="C56" s="591"/>
      <c r="D56" s="105" t="s">
        <v>5</v>
      </c>
      <c r="E56" s="106">
        <f t="shared" ref="E56:N56" si="4">IF(E55=0,0,(E5*E6+E7*E8+E11*E12+E13*E14+E15*E16+E17*E18+E19*E20+E21*E22+E23*E24+E25*E26+E27*E28+E29*E30+E31*E32+E33*E34+E35*E36+E37*E38+E39*E40+E41*E42+E43*E44+E47*E48+E49*E50+E51*E52+E53*E54+E45*E46+E9*E10)/E55)</f>
        <v>3922.8139972661256</v>
      </c>
      <c r="F56" s="107">
        <f t="shared" si="4"/>
        <v>3699.3515526845031</v>
      </c>
      <c r="G56" s="107">
        <f t="shared" si="4"/>
        <v>4107.6494419820829</v>
      </c>
      <c r="H56" s="107">
        <f t="shared" si="4"/>
        <v>3977.7063674076444</v>
      </c>
      <c r="I56" s="107">
        <f t="shared" si="4"/>
        <v>3948.7238934817833</v>
      </c>
      <c r="J56" s="107">
        <f t="shared" si="4"/>
        <v>4006.8042993164727</v>
      </c>
      <c r="K56" s="107">
        <f t="shared" si="4"/>
        <v>0</v>
      </c>
      <c r="L56" s="107">
        <f t="shared" si="4"/>
        <v>0</v>
      </c>
      <c r="M56" s="107">
        <f t="shared" si="4"/>
        <v>0</v>
      </c>
      <c r="N56" s="107">
        <f t="shared" si="4"/>
        <v>0</v>
      </c>
      <c r="O56" s="101"/>
      <c r="P56" s="85">
        <f>IF(SUM(E55:O55)=0,0,SUMPRODUCT(E56:O56,E55:O55)/SUM(E55:O55))</f>
        <v>3949.9287554767975</v>
      </c>
      <c r="Q56" s="157"/>
      <c r="R56" s="157"/>
    </row>
    <row r="57" spans="1:18" ht="12" customHeight="1">
      <c r="A57" s="157"/>
      <c r="B57" s="166"/>
      <c r="C57" s="166"/>
      <c r="D57" s="167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66"/>
      <c r="P57" s="199"/>
      <c r="Q57" s="157"/>
      <c r="R57" s="157"/>
    </row>
    <row r="58" spans="1:18" s="1" customFormat="1" ht="12" customHeight="1">
      <c r="A58" s="624" t="s">
        <v>4</v>
      </c>
      <c r="B58" s="626" t="s">
        <v>2</v>
      </c>
      <c r="C58" s="622" t="s">
        <v>0</v>
      </c>
      <c r="D58" s="35" t="s">
        <v>12</v>
      </c>
      <c r="E58" s="621">
        <f>+E3</f>
        <v>2023</v>
      </c>
      <c r="F58" s="622"/>
      <c r="G58" s="622"/>
      <c r="H58" s="622"/>
      <c r="I58" s="622"/>
      <c r="J58" s="622"/>
      <c r="K58" s="622"/>
      <c r="L58" s="622"/>
      <c r="M58" s="622"/>
      <c r="N58" s="622"/>
      <c r="O58" s="623"/>
      <c r="P58" s="620" t="s">
        <v>7</v>
      </c>
      <c r="Q58" s="59"/>
      <c r="R58" s="59"/>
    </row>
    <row r="59" spans="1:18" s="1" customFormat="1" ht="12" customHeight="1">
      <c r="A59" s="658"/>
      <c r="B59" s="659"/>
      <c r="C59" s="660"/>
      <c r="D59" s="111" t="s">
        <v>13</v>
      </c>
      <c r="E59" s="174">
        <f>+N4+1</f>
        <v>45027</v>
      </c>
      <c r="F59" s="184">
        <f>+E59+1</f>
        <v>45028</v>
      </c>
      <c r="G59" s="184">
        <f t="shared" ref="G59:N59" si="5">+F59+1</f>
        <v>45029</v>
      </c>
      <c r="H59" s="184">
        <f t="shared" si="5"/>
        <v>45030</v>
      </c>
      <c r="I59" s="184">
        <f t="shared" si="5"/>
        <v>45031</v>
      </c>
      <c r="J59" s="184">
        <f t="shared" si="5"/>
        <v>45032</v>
      </c>
      <c r="K59" s="184">
        <f t="shared" si="5"/>
        <v>45033</v>
      </c>
      <c r="L59" s="184">
        <f t="shared" si="5"/>
        <v>45034</v>
      </c>
      <c r="M59" s="184">
        <f t="shared" si="5"/>
        <v>45035</v>
      </c>
      <c r="N59" s="184">
        <f t="shared" si="5"/>
        <v>45036</v>
      </c>
      <c r="O59" s="185"/>
      <c r="P59" s="618"/>
      <c r="Q59" s="59"/>
      <c r="R59" s="59"/>
    </row>
    <row r="60" spans="1:18" ht="12" customHeight="1">
      <c r="A60" s="697" t="s">
        <v>33</v>
      </c>
      <c r="B60" s="668">
        <v>1</v>
      </c>
      <c r="C60" s="682" t="s">
        <v>25</v>
      </c>
      <c r="D60" s="120" t="s">
        <v>3</v>
      </c>
      <c r="E60" s="322"/>
      <c r="F60" s="322"/>
      <c r="G60" s="322"/>
      <c r="H60" s="334"/>
      <c r="I60" s="322"/>
      <c r="J60" s="322"/>
      <c r="K60" s="322"/>
      <c r="L60" s="322"/>
      <c r="M60" s="322"/>
      <c r="N60" s="322"/>
      <c r="O60" s="200"/>
      <c r="P60" s="90">
        <f>IF(SUM(E61:O61)=0,0,SUMPRODUCT(E60:O60,E61:O61)/SUM(E61:O61))</f>
        <v>0</v>
      </c>
      <c r="Q60" s="157"/>
      <c r="R60" s="157"/>
    </row>
    <row r="61" spans="1:18" ht="12" customHeight="1">
      <c r="A61" s="698"/>
      <c r="B61" s="586"/>
      <c r="C61" s="678"/>
      <c r="D61" s="100" t="s">
        <v>5</v>
      </c>
      <c r="E61" s="318"/>
      <c r="F61" s="318"/>
      <c r="G61" s="318"/>
      <c r="H61" s="330"/>
      <c r="I61" s="318"/>
      <c r="J61" s="318"/>
      <c r="K61" s="318"/>
      <c r="L61" s="318"/>
      <c r="M61" s="318"/>
      <c r="N61" s="318"/>
      <c r="O61" s="122"/>
      <c r="P61" s="51">
        <f>IF(SUM(E60:O60)=0,0,SUMPRODUCT(E61:O61,E60:O60)/SUM(E60:O60))</f>
        <v>0</v>
      </c>
      <c r="Q61" s="157"/>
      <c r="R61" s="157"/>
    </row>
    <row r="62" spans="1:18" ht="12" customHeight="1">
      <c r="A62" s="698"/>
      <c r="B62" s="586">
        <f>+B60+1</f>
        <v>2</v>
      </c>
      <c r="C62" s="677" t="s">
        <v>28</v>
      </c>
      <c r="D62" s="99" t="s">
        <v>3</v>
      </c>
      <c r="E62" s="314"/>
      <c r="F62" s="314"/>
      <c r="G62" s="314"/>
      <c r="H62" s="328"/>
      <c r="I62" s="314"/>
      <c r="J62" s="314"/>
      <c r="K62" s="314"/>
      <c r="L62" s="314"/>
      <c r="M62" s="314"/>
      <c r="N62" s="314"/>
      <c r="O62" s="97"/>
      <c r="P62" s="196">
        <f>IF(SUM(E63:O63)=0,0,SUMPRODUCT(E62:O62,E63:O63)/SUM(E63:O63))</f>
        <v>0</v>
      </c>
      <c r="Q62" s="157"/>
      <c r="R62" s="157"/>
    </row>
    <row r="63" spans="1:18" ht="12" customHeight="1">
      <c r="A63" s="698"/>
      <c r="B63" s="586"/>
      <c r="C63" s="678"/>
      <c r="D63" s="100" t="s">
        <v>5</v>
      </c>
      <c r="E63" s="316"/>
      <c r="F63" s="316"/>
      <c r="G63" s="316"/>
      <c r="H63" s="327"/>
      <c r="I63" s="316"/>
      <c r="J63" s="316"/>
      <c r="K63" s="316"/>
      <c r="L63" s="316"/>
      <c r="M63" s="316"/>
      <c r="N63" s="316"/>
      <c r="O63" s="94"/>
      <c r="P63" s="51">
        <f>IF(SUM(E62:O62)=0,0,SUMPRODUCT(E63:O63,E62:O62)/SUM(E62:O62))</f>
        <v>0</v>
      </c>
      <c r="Q63" s="157"/>
      <c r="R63" s="157"/>
    </row>
    <row r="64" spans="1:18" ht="12" customHeight="1">
      <c r="A64" s="698"/>
      <c r="B64" s="586">
        <f>+B62+1</f>
        <v>3</v>
      </c>
      <c r="C64" s="677" t="s">
        <v>206</v>
      </c>
      <c r="D64" s="99" t="s">
        <v>3</v>
      </c>
      <c r="E64" s="314"/>
      <c r="F64" s="314"/>
      <c r="G64" s="314"/>
      <c r="H64" s="328"/>
      <c r="I64" s="314"/>
      <c r="J64" s="314"/>
      <c r="K64" s="314"/>
      <c r="L64" s="314"/>
      <c r="M64" s="314"/>
      <c r="N64" s="314"/>
      <c r="O64" s="94"/>
      <c r="P64" s="98">
        <f>IF(SUM(E65:O65)=0,0,SUMPRODUCT(E64:O64,E65:O65)/SUM(E65:O65))</f>
        <v>0</v>
      </c>
      <c r="Q64" s="157"/>
      <c r="R64" s="157"/>
    </row>
    <row r="65" spans="1:18" ht="12" customHeight="1">
      <c r="A65" s="698"/>
      <c r="B65" s="586"/>
      <c r="C65" s="678"/>
      <c r="D65" s="100" t="s">
        <v>5</v>
      </c>
      <c r="E65" s="316"/>
      <c r="F65" s="316"/>
      <c r="G65" s="316"/>
      <c r="H65" s="327"/>
      <c r="I65" s="316"/>
      <c r="J65" s="316"/>
      <c r="K65" s="316"/>
      <c r="L65" s="316"/>
      <c r="M65" s="316"/>
      <c r="N65" s="316"/>
      <c r="O65" s="94"/>
      <c r="P65" s="51">
        <f>IF(SUM(E64:O64)=0,0,SUMPRODUCT(E65:O65,E64:O64)/SUM(E64:O64))</f>
        <v>0</v>
      </c>
      <c r="Q65" s="157"/>
      <c r="R65" s="157"/>
    </row>
    <row r="66" spans="1:18" ht="12" customHeight="1">
      <c r="A66" s="698"/>
      <c r="B66" s="586">
        <f t="shared" ref="B66" si="6">+B64+1</f>
        <v>4</v>
      </c>
      <c r="C66" s="677" t="s">
        <v>29</v>
      </c>
      <c r="D66" s="99" t="s">
        <v>3</v>
      </c>
      <c r="E66" s="314"/>
      <c r="F66" s="314"/>
      <c r="G66" s="314"/>
      <c r="H66" s="328"/>
      <c r="I66" s="314"/>
      <c r="J66" s="314"/>
      <c r="K66" s="314"/>
      <c r="L66" s="314"/>
      <c r="M66" s="314"/>
      <c r="N66" s="314"/>
      <c r="O66" s="94"/>
      <c r="P66" s="98">
        <f>IF(SUM(E67:O67)=0,0,SUMPRODUCT(E66:O66,E67:O67)/SUM(E67:O67))</f>
        <v>0</v>
      </c>
      <c r="Q66" s="157"/>
      <c r="R66" s="157"/>
    </row>
    <row r="67" spans="1:18" ht="12" customHeight="1">
      <c r="A67" s="698"/>
      <c r="B67" s="586"/>
      <c r="C67" s="678"/>
      <c r="D67" s="100" t="s">
        <v>5</v>
      </c>
      <c r="E67" s="316"/>
      <c r="F67" s="316"/>
      <c r="G67" s="316"/>
      <c r="H67" s="327"/>
      <c r="I67" s="316"/>
      <c r="J67" s="316"/>
      <c r="K67" s="316"/>
      <c r="L67" s="316"/>
      <c r="M67" s="316"/>
      <c r="N67" s="316"/>
      <c r="O67" s="94"/>
      <c r="P67" s="51">
        <f>IF(SUM(E66:O66)=0,0,SUMPRODUCT(E67:O67,E66:O66)/SUM(E66:O66))</f>
        <v>0</v>
      </c>
      <c r="Q67" s="157"/>
      <c r="R67" s="157"/>
    </row>
    <row r="68" spans="1:18" ht="12" customHeight="1">
      <c r="A68" s="698"/>
      <c r="B68" s="586">
        <f t="shared" ref="B68" si="7">+B66+1</f>
        <v>5</v>
      </c>
      <c r="C68" s="696" t="s">
        <v>30</v>
      </c>
      <c r="D68" s="99" t="s">
        <v>3</v>
      </c>
      <c r="E68" s="317"/>
      <c r="F68" s="317"/>
      <c r="G68" s="317"/>
      <c r="H68" s="329"/>
      <c r="I68" s="317"/>
      <c r="J68" s="317"/>
      <c r="K68" s="317"/>
      <c r="L68" s="317"/>
      <c r="M68" s="317"/>
      <c r="N68" s="317"/>
      <c r="O68" s="94"/>
      <c r="P68" s="98">
        <f>IF(SUM(E69:O69)=0,0,SUMPRODUCT(E68:O68,E69:O69)/SUM(E69:O69))</f>
        <v>0</v>
      </c>
      <c r="Q68" s="157"/>
      <c r="R68" s="157"/>
    </row>
    <row r="69" spans="1:18" ht="12" customHeight="1">
      <c r="A69" s="698"/>
      <c r="B69" s="586"/>
      <c r="C69" s="696"/>
      <c r="D69" s="100" t="s">
        <v>5</v>
      </c>
      <c r="E69" s="318"/>
      <c r="F69" s="318"/>
      <c r="G69" s="318"/>
      <c r="H69" s="330"/>
      <c r="I69" s="318"/>
      <c r="J69" s="318"/>
      <c r="K69" s="318"/>
      <c r="L69" s="318"/>
      <c r="M69" s="318"/>
      <c r="N69" s="318"/>
      <c r="O69" s="94"/>
      <c r="P69" s="51">
        <f>IF(SUM(E68:O68)=0,0,SUMPRODUCT(E69:O69,E68:O68)/SUM(E68:O68))</f>
        <v>0</v>
      </c>
      <c r="Q69" s="157"/>
      <c r="R69" s="157"/>
    </row>
    <row r="70" spans="1:18" s="1" customFormat="1" ht="12" customHeight="1">
      <c r="A70" s="698"/>
      <c r="B70" s="586">
        <f t="shared" ref="B70" si="8">+B68+1</f>
        <v>6</v>
      </c>
      <c r="C70" s="696" t="s">
        <v>31</v>
      </c>
      <c r="D70" s="69" t="s">
        <v>3</v>
      </c>
      <c r="E70" s="314"/>
      <c r="F70" s="314"/>
      <c r="G70" s="314"/>
      <c r="H70" s="329"/>
      <c r="I70" s="317"/>
      <c r="J70" s="317"/>
      <c r="K70" s="314"/>
      <c r="L70" s="314"/>
      <c r="M70" s="314"/>
      <c r="N70" s="314"/>
      <c r="O70" s="121"/>
      <c r="P70" s="98">
        <f>IF(SUM(E71:O71)=0,0,SUMPRODUCT(E70:O70,E71:O71)/SUM(E71:O71))</f>
        <v>0</v>
      </c>
      <c r="Q70" s="59"/>
      <c r="R70" s="59"/>
    </row>
    <row r="71" spans="1:18" s="1" customFormat="1" ht="12" customHeight="1">
      <c r="A71" s="698"/>
      <c r="B71" s="586"/>
      <c r="C71" s="696"/>
      <c r="D71" s="70" t="s">
        <v>5</v>
      </c>
      <c r="E71" s="316"/>
      <c r="F71" s="316"/>
      <c r="G71" s="316"/>
      <c r="H71" s="330"/>
      <c r="I71" s="318"/>
      <c r="J71" s="318"/>
      <c r="K71" s="316"/>
      <c r="L71" s="316"/>
      <c r="M71" s="316"/>
      <c r="N71" s="316"/>
      <c r="O71" s="122"/>
      <c r="P71" s="51">
        <f>IF(SUM(E70:O70)=0,0,SUMPRODUCT(E71:O71,E70:O70)/SUM(E70:O70))</f>
        <v>0</v>
      </c>
      <c r="Q71" s="59"/>
      <c r="R71" s="59"/>
    </row>
    <row r="72" spans="1:18" ht="12" customHeight="1">
      <c r="A72" s="698"/>
      <c r="B72" s="586">
        <f t="shared" ref="B72" si="9">+B70+1</f>
        <v>7</v>
      </c>
      <c r="C72" s="679" t="s">
        <v>188</v>
      </c>
      <c r="D72" s="99" t="s">
        <v>3</v>
      </c>
      <c r="E72" s="314"/>
      <c r="F72" s="314"/>
      <c r="G72" s="314"/>
      <c r="H72" s="329"/>
      <c r="I72" s="317"/>
      <c r="J72" s="317"/>
      <c r="K72" s="314"/>
      <c r="L72" s="314"/>
      <c r="M72" s="314"/>
      <c r="N72" s="314"/>
      <c r="O72" s="94"/>
      <c r="P72" s="98">
        <f>IF(SUM(E73:O73)=0,0,SUMPRODUCT(E72:O72,E73:O73)/SUM(E73:O73))</f>
        <v>0</v>
      </c>
      <c r="Q72" s="157"/>
      <c r="R72" s="157"/>
    </row>
    <row r="73" spans="1:18" ht="12" customHeight="1">
      <c r="A73" s="698"/>
      <c r="B73" s="586"/>
      <c r="C73" s="680"/>
      <c r="D73" s="100" t="s">
        <v>5</v>
      </c>
      <c r="E73" s="316"/>
      <c r="F73" s="316"/>
      <c r="G73" s="316"/>
      <c r="H73" s="330"/>
      <c r="I73" s="318"/>
      <c r="J73" s="318"/>
      <c r="K73" s="316"/>
      <c r="L73" s="316"/>
      <c r="M73" s="316"/>
      <c r="N73" s="316"/>
      <c r="O73" s="94"/>
      <c r="P73" s="51">
        <f>IF(SUM(E72:O72)=0,0,SUMPRODUCT(E73:O73,E72:O72)/SUM(E72:O72))</f>
        <v>0</v>
      </c>
      <c r="Q73" s="157"/>
      <c r="R73" s="157"/>
    </row>
    <row r="74" spans="1:18" ht="12" customHeight="1">
      <c r="A74" s="698"/>
      <c r="B74" s="586">
        <f t="shared" ref="B74" si="10">+B72+1</f>
        <v>8</v>
      </c>
      <c r="C74" s="679" t="s">
        <v>26</v>
      </c>
      <c r="D74" s="99" t="s">
        <v>3</v>
      </c>
      <c r="E74" s="314"/>
      <c r="F74" s="314"/>
      <c r="G74" s="314"/>
      <c r="H74" s="328"/>
      <c r="I74" s="314"/>
      <c r="J74" s="314"/>
      <c r="K74" s="314"/>
      <c r="L74" s="314"/>
      <c r="M74" s="314"/>
      <c r="N74" s="314"/>
      <c r="O74" s="94"/>
      <c r="P74" s="98">
        <f>IF(SUM(E75:O75)=0,0,SUMPRODUCT(E74:O74,E75:O75)/SUM(E75:O75))</f>
        <v>0</v>
      </c>
      <c r="Q74" s="157"/>
      <c r="R74" s="157"/>
    </row>
    <row r="75" spans="1:18" ht="12" customHeight="1">
      <c r="A75" s="698"/>
      <c r="B75" s="586"/>
      <c r="C75" s="680"/>
      <c r="D75" s="100" t="s">
        <v>5</v>
      </c>
      <c r="E75" s="316"/>
      <c r="F75" s="316"/>
      <c r="G75" s="316"/>
      <c r="H75" s="327"/>
      <c r="I75" s="316"/>
      <c r="J75" s="316"/>
      <c r="K75" s="316"/>
      <c r="L75" s="316"/>
      <c r="M75" s="316"/>
      <c r="N75" s="316"/>
      <c r="O75" s="94"/>
      <c r="P75" s="51">
        <f>IF(SUM(E74:O74)=0,0,SUMPRODUCT(E75:O75,E74:O74)/SUM(E74:O74))</f>
        <v>0</v>
      </c>
      <c r="Q75" s="157"/>
      <c r="R75" s="157"/>
    </row>
    <row r="76" spans="1:18" ht="12" customHeight="1">
      <c r="A76" s="698"/>
      <c r="B76" s="586">
        <f t="shared" ref="B76" si="11">+B74+1</f>
        <v>9</v>
      </c>
      <c r="C76" s="679" t="s">
        <v>27</v>
      </c>
      <c r="D76" s="99" t="s">
        <v>3</v>
      </c>
      <c r="E76" s="314"/>
      <c r="F76" s="314"/>
      <c r="G76" s="314"/>
      <c r="H76" s="328"/>
      <c r="I76" s="314"/>
      <c r="J76" s="314"/>
      <c r="K76" s="314"/>
      <c r="L76" s="314"/>
      <c r="M76" s="314"/>
      <c r="N76" s="314"/>
      <c r="O76" s="94"/>
      <c r="P76" s="98">
        <f>IF(SUM(E77:O77)=0,0,SUMPRODUCT(E76:O76,E77:O77)/SUM(E77:O77))</f>
        <v>0</v>
      </c>
      <c r="Q76" s="157"/>
      <c r="R76" s="157"/>
    </row>
    <row r="77" spans="1:18" ht="12" customHeight="1">
      <c r="A77" s="698"/>
      <c r="B77" s="586"/>
      <c r="C77" s="680"/>
      <c r="D77" s="100" t="s">
        <v>5</v>
      </c>
      <c r="E77" s="316"/>
      <c r="F77" s="316"/>
      <c r="G77" s="316"/>
      <c r="H77" s="327"/>
      <c r="I77" s="316"/>
      <c r="J77" s="316"/>
      <c r="K77" s="316"/>
      <c r="L77" s="316"/>
      <c r="M77" s="316"/>
      <c r="N77" s="316"/>
      <c r="O77" s="94"/>
      <c r="P77" s="51">
        <f>IF(SUM(E76:O76)=0,0,SUMPRODUCT(E77:O77,E76:O76)/SUM(E76:O76))</f>
        <v>0</v>
      </c>
      <c r="Q77" s="157"/>
      <c r="R77" s="157"/>
    </row>
    <row r="78" spans="1:18" ht="12" customHeight="1">
      <c r="A78" s="698"/>
      <c r="B78" s="586">
        <f t="shared" ref="B78" si="12">+B76+1</f>
        <v>10</v>
      </c>
      <c r="C78" s="677" t="s">
        <v>155</v>
      </c>
      <c r="D78" s="99" t="s">
        <v>3</v>
      </c>
      <c r="E78" s="314"/>
      <c r="F78" s="314"/>
      <c r="G78" s="314"/>
      <c r="H78" s="328"/>
      <c r="I78" s="314"/>
      <c r="J78" s="314"/>
      <c r="K78" s="314"/>
      <c r="L78" s="314"/>
      <c r="M78" s="314"/>
      <c r="N78" s="314"/>
      <c r="O78" s="94"/>
      <c r="P78" s="98">
        <f>IF(SUM(E79:O79)=0,0,SUMPRODUCT(E78:O78,E79:O79)/SUM(E79:O79))</f>
        <v>0</v>
      </c>
      <c r="Q78" s="157"/>
      <c r="R78" s="157"/>
    </row>
    <row r="79" spans="1:18" ht="12" customHeight="1">
      <c r="A79" s="698"/>
      <c r="B79" s="586"/>
      <c r="C79" s="678"/>
      <c r="D79" s="100" t="s">
        <v>5</v>
      </c>
      <c r="E79" s="316"/>
      <c r="F79" s="316"/>
      <c r="G79" s="316"/>
      <c r="H79" s="327"/>
      <c r="I79" s="316"/>
      <c r="J79" s="316"/>
      <c r="K79" s="316"/>
      <c r="L79" s="316"/>
      <c r="M79" s="316"/>
      <c r="N79" s="316"/>
      <c r="O79" s="94"/>
      <c r="P79" s="51">
        <f>IF(SUM(E78:O78)=0,0,SUMPRODUCT(E79:O79,E78:O78)/SUM(E78:O78))</f>
        <v>0</v>
      </c>
      <c r="Q79" s="157"/>
      <c r="R79" s="157"/>
    </row>
    <row r="80" spans="1:18" ht="12" customHeight="1">
      <c r="A80" s="698"/>
      <c r="B80" s="586">
        <f t="shared" ref="B80" si="13">+B78+1</f>
        <v>11</v>
      </c>
      <c r="C80" s="677" t="s">
        <v>176</v>
      </c>
      <c r="D80" s="99" t="s">
        <v>3</v>
      </c>
      <c r="E80" s="314"/>
      <c r="F80" s="314"/>
      <c r="G80" s="314"/>
      <c r="H80" s="328"/>
      <c r="I80" s="314"/>
      <c r="J80" s="314"/>
      <c r="K80" s="314"/>
      <c r="L80" s="314"/>
      <c r="M80" s="314"/>
      <c r="N80" s="314"/>
      <c r="O80" s="94"/>
      <c r="P80" s="98">
        <f>IF(SUM(E81:O81)=0,0,SUMPRODUCT(E80:O80,E81:O81)/SUM(E81:O81))</f>
        <v>0</v>
      </c>
      <c r="Q80" s="157"/>
      <c r="R80" s="157"/>
    </row>
    <row r="81" spans="1:18" ht="12" customHeight="1">
      <c r="A81" s="698"/>
      <c r="B81" s="586"/>
      <c r="C81" s="678"/>
      <c r="D81" s="100" t="s">
        <v>5</v>
      </c>
      <c r="E81" s="316"/>
      <c r="F81" s="316"/>
      <c r="G81" s="327"/>
      <c r="H81" s="327"/>
      <c r="I81" s="316"/>
      <c r="J81" s="316"/>
      <c r="K81" s="316"/>
      <c r="L81" s="316"/>
      <c r="M81" s="316"/>
      <c r="N81" s="327"/>
      <c r="O81" s="94"/>
      <c r="P81" s="51">
        <f>IF(SUM(E80:O80)=0,0,SUMPRODUCT(E81:O81,E80:O80)/SUM(E80:O80))</f>
        <v>0</v>
      </c>
      <c r="Q81" s="157"/>
      <c r="R81" s="157"/>
    </row>
    <row r="82" spans="1:18" ht="12" customHeight="1">
      <c r="A82" s="698"/>
      <c r="B82" s="586">
        <f>+B80+1</f>
        <v>12</v>
      </c>
      <c r="C82" s="677" t="s">
        <v>173</v>
      </c>
      <c r="D82" s="99" t="s">
        <v>3</v>
      </c>
      <c r="E82" s="314"/>
      <c r="F82" s="314"/>
      <c r="G82" s="314"/>
      <c r="H82" s="328"/>
      <c r="I82" s="314"/>
      <c r="J82" s="314"/>
      <c r="K82" s="314"/>
      <c r="L82" s="314"/>
      <c r="M82" s="314"/>
      <c r="N82" s="314"/>
      <c r="O82" s="94"/>
      <c r="P82" s="98">
        <f>IF(SUM(E83:O83)=0,0,SUMPRODUCT(E82:O82,E83:O83)/SUM(E83:O83))</f>
        <v>0</v>
      </c>
      <c r="Q82" s="157"/>
      <c r="R82" s="157"/>
    </row>
    <row r="83" spans="1:18" ht="12" customHeight="1">
      <c r="A83" s="698"/>
      <c r="B83" s="586"/>
      <c r="C83" s="678"/>
      <c r="D83" s="100" t="s">
        <v>5</v>
      </c>
      <c r="E83" s="316"/>
      <c r="F83" s="316"/>
      <c r="G83" s="316"/>
      <c r="H83" s="327"/>
      <c r="I83" s="316"/>
      <c r="J83" s="316"/>
      <c r="K83" s="316"/>
      <c r="L83" s="316"/>
      <c r="M83" s="316"/>
      <c r="N83" s="316"/>
      <c r="O83" s="94"/>
      <c r="P83" s="51">
        <f>IF(SUM(E82:O82)=0,0,SUMPRODUCT(E83:O83,E82:O82)/SUM(E82:O82))</f>
        <v>0</v>
      </c>
      <c r="Q83" s="157"/>
      <c r="R83" s="157"/>
    </row>
    <row r="84" spans="1:18" ht="12" customHeight="1">
      <c r="A84" s="698"/>
      <c r="B84" s="586">
        <f>+B29</f>
        <v>13</v>
      </c>
      <c r="C84" s="677" t="s">
        <v>32</v>
      </c>
      <c r="D84" s="99" t="s">
        <v>3</v>
      </c>
      <c r="E84" s="314"/>
      <c r="F84" s="314"/>
      <c r="G84" s="314"/>
      <c r="H84" s="328"/>
      <c r="I84" s="314"/>
      <c r="J84" s="314"/>
      <c r="K84" s="314"/>
      <c r="L84" s="314"/>
      <c r="M84" s="314"/>
      <c r="N84" s="314"/>
      <c r="O84" s="94"/>
      <c r="P84" s="98">
        <f>IF(SUM(E85:O85)=0,0,SUMPRODUCT(E84:O84,E85:O85)/SUM(E85:O85))</f>
        <v>0</v>
      </c>
      <c r="Q84" s="157"/>
      <c r="R84" s="157"/>
    </row>
    <row r="85" spans="1:18" ht="12" customHeight="1">
      <c r="A85" s="698"/>
      <c r="B85" s="586"/>
      <c r="C85" s="678"/>
      <c r="D85" s="100" t="s">
        <v>5</v>
      </c>
      <c r="E85" s="316"/>
      <c r="F85" s="316"/>
      <c r="G85" s="316"/>
      <c r="H85" s="327"/>
      <c r="I85" s="316"/>
      <c r="J85" s="316"/>
      <c r="K85" s="316"/>
      <c r="L85" s="316"/>
      <c r="M85" s="316"/>
      <c r="N85" s="316"/>
      <c r="O85" s="94"/>
      <c r="P85" s="51">
        <f>IF(SUM(E84:O84)=0,0,SUMPRODUCT(E85:O85,E84:O84)/SUM(E84:O84))</f>
        <v>0</v>
      </c>
      <c r="Q85" s="157"/>
      <c r="R85" s="157"/>
    </row>
    <row r="86" spans="1:18" ht="12" customHeight="1">
      <c r="A86" s="698"/>
      <c r="B86" s="586">
        <f>+B84+1</f>
        <v>14</v>
      </c>
      <c r="C86" s="677" t="s">
        <v>156</v>
      </c>
      <c r="D86" s="99" t="s">
        <v>3</v>
      </c>
      <c r="E86" s="314"/>
      <c r="F86" s="314"/>
      <c r="G86" s="314"/>
      <c r="H86" s="328"/>
      <c r="I86" s="314"/>
      <c r="J86" s="314"/>
      <c r="K86" s="314"/>
      <c r="L86" s="314"/>
      <c r="M86" s="314"/>
      <c r="N86" s="314"/>
      <c r="O86" s="94"/>
      <c r="P86" s="98">
        <f>IF(SUM(E87:O87)=0,0,SUMPRODUCT(E86:O86,E87:O87)/SUM(E87:O87))</f>
        <v>0</v>
      </c>
      <c r="Q86" s="157"/>
      <c r="R86" s="157"/>
    </row>
    <row r="87" spans="1:18" ht="12" customHeight="1">
      <c r="A87" s="698"/>
      <c r="B87" s="586"/>
      <c r="C87" s="678"/>
      <c r="D87" s="100" t="s">
        <v>5</v>
      </c>
      <c r="E87" s="316"/>
      <c r="F87" s="316"/>
      <c r="G87" s="316"/>
      <c r="H87" s="327"/>
      <c r="I87" s="316"/>
      <c r="J87" s="316"/>
      <c r="K87" s="316"/>
      <c r="L87" s="316"/>
      <c r="M87" s="316"/>
      <c r="N87" s="316"/>
      <c r="O87" s="94"/>
      <c r="P87" s="51">
        <f>IF(SUM(E86:O86)=0,0,SUMPRODUCT(E87:O87,E86:O86)/SUM(E86:O86))</f>
        <v>0</v>
      </c>
      <c r="Q87" s="157"/>
      <c r="R87" s="157"/>
    </row>
    <row r="88" spans="1:18" ht="12" hidden="1" customHeight="1">
      <c r="A88" s="698"/>
      <c r="B88" s="586">
        <f>+B86+1</f>
        <v>15</v>
      </c>
      <c r="C88" s="677" t="s">
        <v>191</v>
      </c>
      <c r="D88" s="99" t="s">
        <v>3</v>
      </c>
      <c r="E88" s="314"/>
      <c r="F88" s="314"/>
      <c r="G88" s="314"/>
      <c r="H88" s="328"/>
      <c r="I88" s="314"/>
      <c r="J88" s="314"/>
      <c r="K88" s="314"/>
      <c r="L88" s="314"/>
      <c r="M88" s="314"/>
      <c r="N88" s="314"/>
      <c r="O88" s="94"/>
      <c r="P88" s="98">
        <f>IF(SUM(E89:O89)=0,0,SUMPRODUCT(E88:O88,E89:O89)/SUM(E89:O89))</f>
        <v>0</v>
      </c>
      <c r="Q88" s="157"/>
      <c r="R88" s="157"/>
    </row>
    <row r="89" spans="1:18" ht="12" hidden="1" customHeight="1">
      <c r="A89" s="698"/>
      <c r="B89" s="586"/>
      <c r="C89" s="678"/>
      <c r="D89" s="100" t="s">
        <v>5</v>
      </c>
      <c r="E89" s="316"/>
      <c r="F89" s="316"/>
      <c r="G89" s="316"/>
      <c r="H89" s="327"/>
      <c r="I89" s="316"/>
      <c r="J89" s="316"/>
      <c r="K89" s="316"/>
      <c r="L89" s="316"/>
      <c r="M89" s="316"/>
      <c r="N89" s="316"/>
      <c r="O89" s="94"/>
      <c r="P89" s="51">
        <f>IF(SUM(E88:O88)=0,0,SUMPRODUCT(E89:O89,E88:O88)/SUM(E88:O88))</f>
        <v>0</v>
      </c>
      <c r="Q89" s="157"/>
      <c r="R89" s="157"/>
    </row>
    <row r="90" spans="1:18" ht="12" hidden="1" customHeight="1">
      <c r="A90" s="698"/>
      <c r="B90" s="586">
        <f>+B88+1</f>
        <v>16</v>
      </c>
      <c r="C90" s="677" t="s">
        <v>177</v>
      </c>
      <c r="D90" s="99" t="s">
        <v>3</v>
      </c>
      <c r="E90" s="314"/>
      <c r="F90" s="314"/>
      <c r="G90" s="314"/>
      <c r="H90" s="328"/>
      <c r="I90" s="314"/>
      <c r="J90" s="314"/>
      <c r="K90" s="314"/>
      <c r="L90" s="314"/>
      <c r="M90" s="314"/>
      <c r="N90" s="314"/>
      <c r="O90" s="94"/>
      <c r="P90" s="98">
        <f>IF(SUM(E91:O91)=0,0,SUMPRODUCT(E90:O90,E91:O91)/SUM(E91:O91))</f>
        <v>0</v>
      </c>
      <c r="Q90" s="157"/>
      <c r="R90" s="157"/>
    </row>
    <row r="91" spans="1:18" ht="12" hidden="1" customHeight="1">
      <c r="A91" s="698"/>
      <c r="B91" s="586"/>
      <c r="C91" s="678"/>
      <c r="D91" s="100" t="s">
        <v>5</v>
      </c>
      <c r="E91" s="316"/>
      <c r="F91" s="316"/>
      <c r="G91" s="316"/>
      <c r="H91" s="327"/>
      <c r="I91" s="316"/>
      <c r="J91" s="316"/>
      <c r="K91" s="316"/>
      <c r="L91" s="316"/>
      <c r="M91" s="316"/>
      <c r="N91" s="316"/>
      <c r="O91" s="94"/>
      <c r="P91" s="51">
        <f>IF(SUM(E90:O90)=0,0,SUMPRODUCT(E91:O91,E90:O90)/SUM(E90:O90))</f>
        <v>0</v>
      </c>
      <c r="Q91" s="157"/>
      <c r="R91" s="157"/>
    </row>
    <row r="92" spans="1:18" ht="12" customHeight="1">
      <c r="A92" s="698"/>
      <c r="B92" s="586">
        <f>+B86+1</f>
        <v>15</v>
      </c>
      <c r="C92" s="677" t="s">
        <v>128</v>
      </c>
      <c r="D92" s="99" t="s">
        <v>3</v>
      </c>
      <c r="E92" s="314"/>
      <c r="F92" s="314"/>
      <c r="G92" s="314"/>
      <c r="H92" s="328"/>
      <c r="I92" s="314"/>
      <c r="J92" s="314"/>
      <c r="K92" s="314"/>
      <c r="L92" s="314"/>
      <c r="M92" s="314"/>
      <c r="N92" s="314"/>
      <c r="O92" s="94"/>
      <c r="P92" s="98">
        <f>IF(SUM(E93:O93)=0,0,SUMPRODUCT(E92:O92,E93:O93)/SUM(E93:O93))</f>
        <v>0</v>
      </c>
      <c r="Q92" s="157"/>
      <c r="R92" s="157"/>
    </row>
    <row r="93" spans="1:18" ht="12" customHeight="1">
      <c r="A93" s="698"/>
      <c r="B93" s="586"/>
      <c r="C93" s="678"/>
      <c r="D93" s="100" t="s">
        <v>5</v>
      </c>
      <c r="E93" s="316"/>
      <c r="F93" s="316"/>
      <c r="G93" s="316"/>
      <c r="H93" s="327"/>
      <c r="I93" s="316"/>
      <c r="J93" s="316"/>
      <c r="K93" s="316"/>
      <c r="L93" s="316"/>
      <c r="M93" s="316"/>
      <c r="N93" s="316"/>
      <c r="O93" s="94"/>
      <c r="P93" s="51">
        <f>IF(SUM(E92:O92)=0,0,SUMPRODUCT(E93:O93,E92:O92)/SUM(E92:O92))</f>
        <v>0</v>
      </c>
      <c r="Q93" s="157"/>
      <c r="R93" s="157"/>
    </row>
    <row r="94" spans="1:18" ht="12" customHeight="1">
      <c r="A94" s="698"/>
      <c r="B94" s="586">
        <f>+B92+1</f>
        <v>16</v>
      </c>
      <c r="C94" s="677" t="s">
        <v>205</v>
      </c>
      <c r="D94" s="99" t="s">
        <v>3</v>
      </c>
      <c r="E94" s="313"/>
      <c r="F94" s="314"/>
      <c r="G94" s="314"/>
      <c r="H94" s="314"/>
      <c r="I94" s="314"/>
      <c r="J94" s="314"/>
      <c r="K94" s="314"/>
      <c r="L94" s="314"/>
      <c r="M94" s="314"/>
      <c r="N94" s="314"/>
      <c r="O94" s="94"/>
      <c r="P94" s="98">
        <f>IF(SUM(E95:O95)=0,0,SUMPRODUCT(E94:O94,E95:O95)/SUM(E95:O95))</f>
        <v>0</v>
      </c>
      <c r="Q94" s="157"/>
      <c r="R94" s="157"/>
    </row>
    <row r="95" spans="1:18" ht="12" customHeight="1">
      <c r="A95" s="698"/>
      <c r="B95" s="586"/>
      <c r="C95" s="678"/>
      <c r="D95" s="100" t="s">
        <v>5</v>
      </c>
      <c r="E95" s="315"/>
      <c r="F95" s="316"/>
      <c r="G95" s="316"/>
      <c r="H95" s="316"/>
      <c r="I95" s="316"/>
      <c r="J95" s="316"/>
      <c r="K95" s="316"/>
      <c r="L95" s="316"/>
      <c r="M95" s="316"/>
      <c r="N95" s="316"/>
      <c r="O95" s="94"/>
      <c r="P95" s="51">
        <f>IF(SUM(E94:O94)=0,0,SUMPRODUCT(E95:O95,E94:O94)/SUM(E94:O94))</f>
        <v>0</v>
      </c>
      <c r="Q95" s="157"/>
      <c r="R95" s="157"/>
    </row>
    <row r="96" spans="1:18" ht="12" hidden="1" customHeight="1">
      <c r="A96" s="698"/>
      <c r="B96" s="586">
        <f>+B94+1</f>
        <v>17</v>
      </c>
      <c r="C96" s="677" t="s">
        <v>139</v>
      </c>
      <c r="D96" s="99" t="s">
        <v>3</v>
      </c>
      <c r="E96" s="313"/>
      <c r="F96" s="314"/>
      <c r="G96" s="314"/>
      <c r="H96" s="314"/>
      <c r="I96" s="314"/>
      <c r="J96" s="314"/>
      <c r="K96" s="314"/>
      <c r="L96" s="314"/>
      <c r="M96" s="314"/>
      <c r="N96" s="314"/>
      <c r="O96" s="94"/>
      <c r="P96" s="98">
        <f>IF(SUM(E97:O97)=0,0,SUMPRODUCT(E96:O96,E97:O97)/SUM(E97:O97))</f>
        <v>0</v>
      </c>
      <c r="Q96" s="157"/>
      <c r="R96" s="157"/>
    </row>
    <row r="97" spans="1:20" ht="12" hidden="1" customHeight="1">
      <c r="A97" s="698"/>
      <c r="B97" s="586"/>
      <c r="C97" s="678"/>
      <c r="D97" s="100" t="s">
        <v>5</v>
      </c>
      <c r="E97" s="315"/>
      <c r="F97" s="316"/>
      <c r="G97" s="316"/>
      <c r="H97" s="316"/>
      <c r="I97" s="316"/>
      <c r="J97" s="316"/>
      <c r="K97" s="316"/>
      <c r="L97" s="316"/>
      <c r="M97" s="316"/>
      <c r="N97" s="316"/>
      <c r="O97" s="94"/>
      <c r="P97" s="51">
        <f>IF(SUM(E96:O96)=0,0,SUMPRODUCT(E97:O97,E96:O96)/SUM(E96:O96))</f>
        <v>0</v>
      </c>
      <c r="Q97" s="157"/>
      <c r="R97" s="157"/>
    </row>
    <row r="98" spans="1:20" ht="12" customHeight="1">
      <c r="A98" s="698"/>
      <c r="B98" s="586">
        <f>+B94+1</f>
        <v>17</v>
      </c>
      <c r="C98" s="677" t="s">
        <v>150</v>
      </c>
      <c r="D98" s="99" t="s">
        <v>3</v>
      </c>
      <c r="E98" s="313"/>
      <c r="F98" s="314"/>
      <c r="G98" s="314"/>
      <c r="H98" s="314"/>
      <c r="I98" s="314"/>
      <c r="J98" s="314"/>
      <c r="K98" s="314"/>
      <c r="L98" s="314"/>
      <c r="M98" s="314"/>
      <c r="N98" s="314"/>
      <c r="O98" s="94"/>
      <c r="P98" s="98">
        <f>IF(SUM(E99:O99)=0,0,SUMPRODUCT(E98:O98,E99:O99)/SUM(E99:O99))</f>
        <v>0</v>
      </c>
      <c r="Q98" s="157"/>
      <c r="R98" s="157"/>
    </row>
    <row r="99" spans="1:20" ht="12" customHeight="1">
      <c r="A99" s="698"/>
      <c r="B99" s="586"/>
      <c r="C99" s="678"/>
      <c r="D99" s="100" t="s">
        <v>5</v>
      </c>
      <c r="E99" s="315"/>
      <c r="F99" s="316"/>
      <c r="G99" s="316"/>
      <c r="H99" s="316"/>
      <c r="I99" s="316"/>
      <c r="J99" s="316"/>
      <c r="K99" s="316"/>
      <c r="L99" s="316"/>
      <c r="M99" s="316"/>
      <c r="N99" s="316"/>
      <c r="O99" s="94"/>
      <c r="P99" s="51">
        <f>IF(SUM(E98:O98)=0,0,SUMPRODUCT(E99:O99,E98:O98)/SUM(E98:O98))</f>
        <v>0</v>
      </c>
      <c r="Q99" s="157"/>
      <c r="R99" s="157"/>
    </row>
    <row r="100" spans="1:20" ht="12" customHeight="1">
      <c r="A100" s="698"/>
      <c r="B100" s="586">
        <f>+B45</f>
        <v>18</v>
      </c>
      <c r="C100" s="677" t="s">
        <v>151</v>
      </c>
      <c r="D100" s="99" t="s">
        <v>3</v>
      </c>
      <c r="E100" s="313"/>
      <c r="F100" s="314"/>
      <c r="G100" s="314"/>
      <c r="H100" s="314"/>
      <c r="I100" s="314"/>
      <c r="J100" s="314"/>
      <c r="K100" s="314"/>
      <c r="L100" s="314"/>
      <c r="M100" s="314"/>
      <c r="N100" s="314"/>
      <c r="O100" s="94"/>
      <c r="P100" s="98">
        <f>IF(SUM(E101:O101)=0,0,SUMPRODUCT(E100:O100,E101:O101)/SUM(E101:O101))</f>
        <v>0</v>
      </c>
      <c r="Q100" s="157"/>
      <c r="R100" s="157"/>
    </row>
    <row r="101" spans="1:20" ht="12" customHeight="1">
      <c r="A101" s="698"/>
      <c r="B101" s="586"/>
      <c r="C101" s="678"/>
      <c r="D101" s="100" t="s">
        <v>5</v>
      </c>
      <c r="E101" s="315"/>
      <c r="F101" s="316"/>
      <c r="G101" s="316"/>
      <c r="H101" s="316"/>
      <c r="I101" s="316"/>
      <c r="J101" s="316"/>
      <c r="K101" s="316"/>
      <c r="L101" s="316"/>
      <c r="M101" s="316"/>
      <c r="N101" s="316"/>
      <c r="O101" s="94"/>
      <c r="P101" s="51">
        <f>IF(SUM(E100:O100)=0,0,SUMPRODUCT(E101:O101,E100:O100)/SUM(E100:O100))</f>
        <v>0</v>
      </c>
      <c r="Q101" s="157"/>
      <c r="R101" s="157"/>
    </row>
    <row r="102" spans="1:20" ht="12" hidden="1" customHeight="1">
      <c r="A102" s="698"/>
      <c r="B102" s="586">
        <f>+B100+1</f>
        <v>19</v>
      </c>
      <c r="C102" s="406" t="s">
        <v>202</v>
      </c>
      <c r="D102" s="99" t="s">
        <v>3</v>
      </c>
      <c r="E102" s="313"/>
      <c r="F102" s="314"/>
      <c r="G102" s="314"/>
      <c r="H102" s="314"/>
      <c r="I102" s="314"/>
      <c r="J102" s="314"/>
      <c r="K102" s="314"/>
      <c r="L102" s="314"/>
      <c r="M102" s="314"/>
      <c r="N102" s="314"/>
      <c r="O102" s="94"/>
      <c r="P102" s="98">
        <f>IF(SUM(E103:O103)=0,0,SUMPRODUCT(E102:O102,E103:O103)/SUM(E103:O103))</f>
        <v>0</v>
      </c>
      <c r="Q102" s="157"/>
      <c r="R102" s="157"/>
    </row>
    <row r="103" spans="1:20" ht="12" hidden="1" customHeight="1">
      <c r="A103" s="698"/>
      <c r="B103" s="586"/>
      <c r="C103" s="407"/>
      <c r="D103" s="100" t="s">
        <v>5</v>
      </c>
      <c r="E103" s="315"/>
      <c r="F103" s="316"/>
      <c r="G103" s="316"/>
      <c r="H103" s="316"/>
      <c r="I103" s="316"/>
      <c r="J103" s="316"/>
      <c r="K103" s="316"/>
      <c r="L103" s="316"/>
      <c r="M103" s="316"/>
      <c r="N103" s="316"/>
      <c r="O103" s="94"/>
      <c r="P103" s="51">
        <f>IF(SUM(E102:O102)=0,0,SUMPRODUCT(E103:O103,E102:O102)/SUM(E102:O102))</f>
        <v>0</v>
      </c>
      <c r="Q103" s="157"/>
      <c r="R103" s="157"/>
    </row>
    <row r="104" spans="1:20" ht="12" hidden="1" customHeight="1">
      <c r="A104" s="698"/>
      <c r="B104" s="586">
        <f t="shared" ref="B104" si="14">+B100+1</f>
        <v>19</v>
      </c>
      <c r="C104" s="402"/>
      <c r="D104" s="99" t="s">
        <v>3</v>
      </c>
      <c r="E104" s="313"/>
      <c r="F104" s="314"/>
      <c r="G104" s="314"/>
      <c r="H104" s="314"/>
      <c r="I104" s="314"/>
      <c r="J104" s="314"/>
      <c r="K104" s="314"/>
      <c r="L104" s="314"/>
      <c r="M104" s="314"/>
      <c r="N104" s="314"/>
      <c r="O104" s="94"/>
      <c r="P104" s="98">
        <f>IF(SUM(E105:O105)=0,0,SUMPRODUCT(E104:O104,E105:O105)/SUM(E105:O105))</f>
        <v>0</v>
      </c>
      <c r="Q104" s="157"/>
      <c r="R104" s="157"/>
    </row>
    <row r="105" spans="1:20" ht="12" hidden="1" customHeight="1">
      <c r="A105" s="698"/>
      <c r="B105" s="586"/>
      <c r="C105" s="403"/>
      <c r="D105" s="100" t="s">
        <v>5</v>
      </c>
      <c r="E105" s="315"/>
      <c r="F105" s="316"/>
      <c r="G105" s="316"/>
      <c r="H105" s="316"/>
      <c r="I105" s="316"/>
      <c r="J105" s="316"/>
      <c r="K105" s="316"/>
      <c r="L105" s="316"/>
      <c r="M105" s="316"/>
      <c r="N105" s="316"/>
      <c r="O105" s="94"/>
      <c r="P105" s="51">
        <f>IF(SUM(E104:O104)=0,0,SUMPRODUCT(E105:O105,E104:O104)/SUM(E104:O104))</f>
        <v>0</v>
      </c>
      <c r="Q105" s="157"/>
      <c r="R105" s="157"/>
    </row>
    <row r="106" spans="1:20" ht="12" hidden="1" customHeight="1">
      <c r="A106" s="698"/>
      <c r="B106" s="586">
        <f t="shared" ref="B106" si="15">+B102+1</f>
        <v>20</v>
      </c>
      <c r="C106" s="677"/>
      <c r="D106" s="99" t="s">
        <v>3</v>
      </c>
      <c r="E106" s="313"/>
      <c r="F106" s="314"/>
      <c r="G106" s="314"/>
      <c r="H106" s="314"/>
      <c r="I106" s="314"/>
      <c r="J106" s="314"/>
      <c r="K106" s="314"/>
      <c r="L106" s="314"/>
      <c r="M106" s="314"/>
      <c r="N106" s="314"/>
      <c r="O106" s="94"/>
      <c r="P106" s="98">
        <f>IF(SUM(E107:O107)=0,0,SUMPRODUCT(E106:O106,E107:O107)/SUM(E107:O107))</f>
        <v>0</v>
      </c>
      <c r="Q106" s="157"/>
      <c r="R106" s="157"/>
    </row>
    <row r="107" spans="1:20" ht="12" hidden="1" customHeight="1">
      <c r="A107" s="698"/>
      <c r="B107" s="586"/>
      <c r="C107" s="678"/>
      <c r="D107" s="100" t="s">
        <v>5</v>
      </c>
      <c r="E107" s="315"/>
      <c r="F107" s="316"/>
      <c r="G107" s="316"/>
      <c r="H107" s="316"/>
      <c r="I107" s="316"/>
      <c r="J107" s="316"/>
      <c r="K107" s="316"/>
      <c r="L107" s="316"/>
      <c r="M107" s="316"/>
      <c r="N107" s="316"/>
      <c r="O107" s="94"/>
      <c r="P107" s="51">
        <f>IF(SUM(E106:O106)=0,0,SUMPRODUCT(E107:O107,E106:O106)/SUM(E106:O106))</f>
        <v>0</v>
      </c>
      <c r="Q107" s="157"/>
      <c r="R107" s="157"/>
    </row>
    <row r="108" spans="1:20" ht="12" hidden="1" customHeight="1">
      <c r="A108" s="698"/>
      <c r="B108" s="586">
        <f>+B53</f>
        <v>20</v>
      </c>
      <c r="C108" s="677"/>
      <c r="D108" s="99" t="s">
        <v>3</v>
      </c>
      <c r="E108" s="313"/>
      <c r="F108" s="314"/>
      <c r="G108" s="314"/>
      <c r="H108" s="314"/>
      <c r="I108" s="314"/>
      <c r="J108" s="314"/>
      <c r="K108" s="314"/>
      <c r="L108" s="314"/>
      <c r="M108" s="314"/>
      <c r="N108" s="314"/>
      <c r="O108" s="94"/>
      <c r="P108" s="98">
        <f>IF(SUM(E109:O109)=0,0,SUMPRODUCT(E108:O108,E109:O109)/SUM(E109:O109))</f>
        <v>0</v>
      </c>
      <c r="Q108" s="157"/>
      <c r="R108" s="157"/>
    </row>
    <row r="109" spans="1:20" ht="12" hidden="1" customHeight="1">
      <c r="A109" s="698"/>
      <c r="B109" s="586"/>
      <c r="C109" s="678"/>
      <c r="D109" s="100" t="s">
        <v>5</v>
      </c>
      <c r="E109" s="315"/>
      <c r="F109" s="316"/>
      <c r="G109" s="316"/>
      <c r="H109" s="316"/>
      <c r="I109" s="316"/>
      <c r="J109" s="316"/>
      <c r="K109" s="316"/>
      <c r="L109" s="316"/>
      <c r="M109" s="316"/>
      <c r="N109" s="316"/>
      <c r="O109" s="94"/>
      <c r="P109" s="51">
        <f>IF(SUM(E108:O108)=0,0,SUMPRODUCT(E109:O109,E108:O108)/SUM(E108:O108))</f>
        <v>0</v>
      </c>
      <c r="Q109" s="157"/>
      <c r="R109" s="157"/>
    </row>
    <row r="110" spans="1:20" ht="12" customHeight="1">
      <c r="A110" s="582" t="s">
        <v>6</v>
      </c>
      <c r="B110" s="583"/>
      <c r="C110" s="584"/>
      <c r="D110" s="80" t="s">
        <v>3</v>
      </c>
      <c r="E110" s="102">
        <f>SUM(E60,E62,E66,E68,E70,E72,E74,E76,E78,E80,E82,E84,E86,E88,E90,E92,E94,E96,E98,E102,E104,E106,E108,E100,E64)</f>
        <v>0</v>
      </c>
      <c r="F110" s="102">
        <f t="shared" ref="F110:N110" si="16">SUM(F60,F62,F66,F68,F70,F72,F74,F76,F78,F80,F82,F84,F86,F88,F90,F92,F94,F96,F98,F102,F104,F106,F108,F100,F64)</f>
        <v>0</v>
      </c>
      <c r="G110" s="102">
        <f t="shared" si="16"/>
        <v>0</v>
      </c>
      <c r="H110" s="102">
        <f t="shared" si="16"/>
        <v>0</v>
      </c>
      <c r="I110" s="102">
        <f t="shared" si="16"/>
        <v>0</v>
      </c>
      <c r="J110" s="102">
        <f t="shared" si="16"/>
        <v>0</v>
      </c>
      <c r="K110" s="102">
        <f t="shared" si="16"/>
        <v>0</v>
      </c>
      <c r="L110" s="102">
        <f t="shared" si="16"/>
        <v>0</v>
      </c>
      <c r="M110" s="102">
        <f t="shared" si="16"/>
        <v>0</v>
      </c>
      <c r="N110" s="102">
        <f t="shared" si="16"/>
        <v>0</v>
      </c>
      <c r="O110" s="104"/>
      <c r="P110" s="197">
        <f>IF(SUM(E111:O111)=0,0,SUMPRODUCT(E110:O110,E111:O111)/SUM(E111:O111))</f>
        <v>0</v>
      </c>
      <c r="Q110" s="157"/>
      <c r="R110" s="157"/>
    </row>
    <row r="111" spans="1:20" ht="12" customHeight="1">
      <c r="A111" s="589" t="s">
        <v>1</v>
      </c>
      <c r="B111" s="590"/>
      <c r="C111" s="591"/>
      <c r="D111" s="105" t="s">
        <v>5</v>
      </c>
      <c r="E111" s="106">
        <f>IF(E110=0,0,(E60*E61+E62*E63+E66*E67+E68*E69+E70*E71+E72*E73+E74*E75+E76*E77+E78*E79+E80*E81+E82*E83+E84*E85+E86*E87+E88*E89+E90*E91+E92*E93+E94*E95+E96*E97+E98*E99+E102*E103+E104*E105+E106*E107+E108*E109+E100*E101+E64*E65)/E110)</f>
        <v>0</v>
      </c>
      <c r="F111" s="107">
        <f t="shared" ref="F111" si="17">IF(F110=0,0,(F60*F61+F62*F63+F66*F67+F68*F69+F70*F71+F72*F73+F74*F75+F76*F77+F78*F79+F80*F81+F82*F83+F84*F85+F86*F87+F88*F89+F90*F91+F92*F93+F94*F95+F96*F97+F98*F99+F102*F103+F104*F105+F106*F107+F108*F109+F100*F101+F64*F65)/F110)</f>
        <v>0</v>
      </c>
      <c r="G111" s="107">
        <f t="shared" ref="G111" si="18">IF(G110=0,0,(G60*G61+G62*G63+G66*G67+G68*G69+G70*G71+G72*G73+G74*G75+G76*G77+G78*G79+G80*G81+G82*G83+G84*G85+G86*G87+G88*G89+G90*G91+G92*G93+G94*G95+G96*G97+G98*G99+G102*G103+G104*G105+G106*G107+G108*G109+G100*G101+G64*G65)/G110)</f>
        <v>0</v>
      </c>
      <c r="H111" s="107">
        <f t="shared" ref="H111" si="19">IF(H110=0,0,(H60*H61+H62*H63+H66*H67+H68*H69+H70*H71+H72*H73+H74*H75+H76*H77+H78*H79+H80*H81+H82*H83+H84*H85+H86*H87+H88*H89+H90*H91+H92*H93+H94*H95+H96*H97+H98*H99+H102*H103+H104*H105+H106*H107+H108*H109+H100*H101+H64*H65)/H110)</f>
        <v>0</v>
      </c>
      <c r="I111" s="107">
        <f t="shared" ref="I111" si="20">IF(I110=0,0,(I60*I61+I62*I63+I66*I67+I68*I69+I70*I71+I72*I73+I74*I75+I76*I77+I78*I79+I80*I81+I82*I83+I84*I85+I86*I87+I88*I89+I90*I91+I92*I93+I94*I95+I96*I97+I98*I99+I102*I103+I104*I105+I106*I107+I108*I109+I100*I101+I64*I65)/I110)</f>
        <v>0</v>
      </c>
      <c r="J111" s="107">
        <f t="shared" ref="J111" si="21">IF(J110=0,0,(J60*J61+J62*J63+J66*J67+J68*J69+J70*J71+J72*J73+J74*J75+J76*J77+J78*J79+J80*J81+J82*J83+J84*J85+J86*J87+J88*J89+J90*J91+J92*J93+J94*J95+J96*J97+J98*J99+J102*J103+J104*J105+J106*J107+J108*J109+J100*J101+J64*J65)/J110)</f>
        <v>0</v>
      </c>
      <c r="K111" s="107">
        <f t="shared" ref="K111" si="22">IF(K110=0,0,(K60*K61+K62*K63+K66*K67+K68*K69+K70*K71+K72*K73+K74*K75+K76*K77+K78*K79+K80*K81+K82*K83+K84*K85+K86*K87+K88*K89+K90*K91+K92*K93+K94*K95+K96*K97+K98*K99+K102*K103+K104*K105+K106*K107+K108*K109+K100*K101+K64*K65)/K110)</f>
        <v>0</v>
      </c>
      <c r="L111" s="107">
        <f t="shared" ref="L111" si="23">IF(L110=0,0,(L60*L61+L62*L63+L66*L67+L68*L69+L70*L71+L72*L73+L74*L75+L76*L77+L78*L79+L80*L81+L82*L83+L84*L85+L86*L87+L88*L89+L90*L91+L92*L93+L94*L95+L96*L97+L98*L99+L102*L103+L104*L105+L106*L107+L108*L109+L100*L101+L64*L65)/L110)</f>
        <v>0</v>
      </c>
      <c r="M111" s="107">
        <f t="shared" ref="M111" si="24">IF(M110=0,0,(M60*M61+M62*M63+M66*M67+M68*M69+M70*M71+M72*M73+M74*M75+M76*M77+M78*M79+M80*M81+M82*M83+M84*M85+M86*M87+M88*M89+M90*M91+M92*M93+M94*M95+M96*M97+M98*M99+M102*M103+M104*M105+M106*M107+M108*M109+M100*M101+M64*M65)/M110)</f>
        <v>0</v>
      </c>
      <c r="N111" s="107">
        <f t="shared" ref="N111" si="25">IF(N110=0,0,(N60*N61+N62*N63+N66*N67+N68*N69+N70*N71+N72*N73+N74*N75+N76*N77+N78*N79+N80*N81+N82*N83+N84*N85+N86*N87+N88*N89+N90*N91+N92*N93+N94*N95+N96*N97+N98*N99+N102*N103+N104*N105+N106*N107+N108*N109+N100*N101+N64*N65)/N110)</f>
        <v>0</v>
      </c>
      <c r="O111" s="101"/>
      <c r="P111" s="85">
        <f>IF(SUM(E110:O110)=0,0,SUMPRODUCT(E111:O111,E110:O110)/SUM(E110:O110))</f>
        <v>0</v>
      </c>
      <c r="Q111" s="157"/>
      <c r="R111" s="157"/>
    </row>
    <row r="112" spans="1:20" ht="12" customHeight="1">
      <c r="A112" s="157"/>
      <c r="B112" s="166"/>
      <c r="C112" s="166"/>
      <c r="D112" s="167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66"/>
      <c r="P112" s="166"/>
      <c r="Q112" s="166"/>
      <c r="R112" s="166"/>
      <c r="S112" s="11"/>
      <c r="T112" s="11"/>
    </row>
    <row r="113" spans="1:19" s="1" customFormat="1" ht="12" customHeight="1">
      <c r="A113" s="624" t="s">
        <v>4</v>
      </c>
      <c r="B113" s="626" t="s">
        <v>2</v>
      </c>
      <c r="C113" s="622" t="s">
        <v>0</v>
      </c>
      <c r="D113" s="35" t="s">
        <v>12</v>
      </c>
      <c r="E113" s="621">
        <f>+E58</f>
        <v>2023</v>
      </c>
      <c r="F113" s="622"/>
      <c r="G113" s="622"/>
      <c r="H113" s="622"/>
      <c r="I113" s="622"/>
      <c r="J113" s="622"/>
      <c r="K113" s="622"/>
      <c r="L113" s="622"/>
      <c r="M113" s="622"/>
      <c r="N113" s="622"/>
      <c r="O113" s="623"/>
      <c r="P113" s="620" t="s">
        <v>7</v>
      </c>
      <c r="Q113" s="621" t="s">
        <v>8</v>
      </c>
      <c r="R113" s="623"/>
    </row>
    <row r="114" spans="1:19" s="1" customFormat="1" ht="12" customHeight="1">
      <c r="A114" s="658"/>
      <c r="B114" s="627"/>
      <c r="C114" s="628"/>
      <c r="D114" s="37" t="s">
        <v>13</v>
      </c>
      <c r="E114" s="38">
        <f>+N59+1</f>
        <v>45037</v>
      </c>
      <c r="F114" s="39">
        <f>+E114+1</f>
        <v>45038</v>
      </c>
      <c r="G114" s="39">
        <f t="shared" ref="G114:L114" si="26">+F114+1</f>
        <v>45039</v>
      </c>
      <c r="H114" s="39">
        <f t="shared" si="26"/>
        <v>45040</v>
      </c>
      <c r="I114" s="39">
        <f t="shared" si="26"/>
        <v>45041</v>
      </c>
      <c r="J114" s="39">
        <f t="shared" si="26"/>
        <v>45042</v>
      </c>
      <c r="K114" s="39">
        <f t="shared" si="26"/>
        <v>45043</v>
      </c>
      <c r="L114" s="39">
        <f t="shared" si="26"/>
        <v>45044</v>
      </c>
      <c r="M114" s="39">
        <f>+L114+1</f>
        <v>45045</v>
      </c>
      <c r="N114" s="39">
        <f>+M114+1</f>
        <v>45046</v>
      </c>
      <c r="O114" s="39">
        <f>+N114+1</f>
        <v>45047</v>
      </c>
      <c r="P114" s="618"/>
      <c r="Q114" s="188" t="s">
        <v>9</v>
      </c>
      <c r="R114" s="189" t="s">
        <v>10</v>
      </c>
    </row>
    <row r="115" spans="1:19" s="12" customFormat="1" ht="12" customHeight="1">
      <c r="A115" s="683" t="s">
        <v>33</v>
      </c>
      <c r="B115" s="668">
        <f>+B60</f>
        <v>1</v>
      </c>
      <c r="C115" s="682" t="s">
        <v>25</v>
      </c>
      <c r="D115" s="120" t="s">
        <v>3</v>
      </c>
      <c r="E115" s="322"/>
      <c r="F115" s="322"/>
      <c r="G115" s="322"/>
      <c r="H115" s="334"/>
      <c r="I115" s="322"/>
      <c r="J115" s="322"/>
      <c r="K115" s="322">
        <v>1393.75</v>
      </c>
      <c r="L115" s="334">
        <v>0</v>
      </c>
      <c r="M115" s="322">
        <v>5832.37</v>
      </c>
      <c r="N115" s="322">
        <v>2989.75</v>
      </c>
      <c r="O115" s="200"/>
      <c r="P115" s="90">
        <f>IF(SUM(E116:O116)=0,0,SUMPRODUCT(E115:O115,E116:O116)/SUM(E116:O116))</f>
        <v>1796.058</v>
      </c>
      <c r="Q115" s="128">
        <f t="shared" ref="Q115:Q116" si="27">SUM(E5:O5)+SUM(E60:O60)+SUM(E115:O115)</f>
        <v>40764.219999999994</v>
      </c>
      <c r="R115" s="203">
        <f>IF(Q116=0,0,((SUMPRODUCT(E5:O5,E6:O6)+SUMPRODUCT(E60:O60,E61:O61)+SUMPRODUCT(E115:O115,E116:O116))/Q116))</f>
        <v>4150.2036492890993</v>
      </c>
      <c r="S115" s="14"/>
    </row>
    <row r="116" spans="1:19" ht="12" customHeight="1">
      <c r="A116" s="684"/>
      <c r="B116" s="586"/>
      <c r="C116" s="678"/>
      <c r="D116" s="100" t="s">
        <v>5</v>
      </c>
      <c r="E116" s="318"/>
      <c r="F116" s="318"/>
      <c r="G116" s="318"/>
      <c r="H116" s="318"/>
      <c r="I116" s="318"/>
      <c r="J116" s="318"/>
      <c r="K116" s="318">
        <v>5200</v>
      </c>
      <c r="L116" s="330"/>
      <c r="M116" s="318">
        <v>400</v>
      </c>
      <c r="N116" s="318">
        <v>400</v>
      </c>
      <c r="O116" s="122"/>
      <c r="P116" s="51">
        <f>IF(SUM(E115:O115)=0,0,SUMPRODUCT(E116:O116,E115:O115)/SUM(E115:O115))</f>
        <v>1054.8634624363858</v>
      </c>
      <c r="Q116" s="204">
        <f t="shared" si="27"/>
        <v>21100</v>
      </c>
      <c r="R116" s="202">
        <f>IF(Q115=0,0,((SUMPRODUCT(E5:O5,E6:O6)+SUMPRODUCT(E60:O60,E61:O61)+SUMPRODUCT(E115:O115,E116:O116))/Q115))</f>
        <v>2148.1901775625784</v>
      </c>
      <c r="S116" s="13"/>
    </row>
    <row r="117" spans="1:19" ht="12" customHeight="1">
      <c r="A117" s="684"/>
      <c r="B117" s="586">
        <f>+B62</f>
        <v>2</v>
      </c>
      <c r="C117" s="677" t="s">
        <v>28</v>
      </c>
      <c r="D117" s="99" t="s">
        <v>3</v>
      </c>
      <c r="E117" s="314"/>
      <c r="F117" s="314"/>
      <c r="G117" s="314"/>
      <c r="H117" s="328"/>
      <c r="I117" s="314"/>
      <c r="J117" s="314"/>
      <c r="K117" s="314">
        <v>0</v>
      </c>
      <c r="L117" s="328">
        <v>0</v>
      </c>
      <c r="M117" s="314">
        <v>6133.64</v>
      </c>
      <c r="N117" s="314">
        <v>8402.61</v>
      </c>
      <c r="O117" s="97"/>
      <c r="P117" s="57">
        <f>IF(SUM(E118:O118)=0,0,SUMPRODUCT(E117:O117,E118:O118)/SUM(E118:O118))</f>
        <v>7258.428547008547</v>
      </c>
      <c r="Q117" s="128">
        <f t="shared" ref="Q117:Q162" si="28">SUM(E7:O7)+SUM(E62:O62)+SUM(E117:O117)</f>
        <v>50507.979999999996</v>
      </c>
      <c r="R117" s="203">
        <f>IF(Q118=0,0,((SUMPRODUCT(E7:O7,E8:O8)+SUMPRODUCT(E62:O62,E63:O63)+SUMPRODUCT(E117:O117,E118:O118))/Q118))</f>
        <v>8243.2640350877191</v>
      </c>
      <c r="S117" s="13"/>
    </row>
    <row r="118" spans="1:19" ht="12" customHeight="1">
      <c r="A118" s="684"/>
      <c r="B118" s="586"/>
      <c r="C118" s="678"/>
      <c r="D118" s="100" t="s">
        <v>5</v>
      </c>
      <c r="E118" s="316"/>
      <c r="F118" s="316"/>
      <c r="G118" s="316"/>
      <c r="H118" s="316"/>
      <c r="I118" s="316"/>
      <c r="J118" s="316"/>
      <c r="K118" s="316"/>
      <c r="L118" s="327"/>
      <c r="M118" s="316">
        <v>5900</v>
      </c>
      <c r="N118" s="316">
        <v>5800</v>
      </c>
      <c r="O118" s="94"/>
      <c r="P118" s="51">
        <f>IF(SUM(E117:O117)=0,0,SUMPRODUCT(E118:O118,E117:O117)/SUM(E117:O117))</f>
        <v>5842.195476825178</v>
      </c>
      <c r="Q118" s="204">
        <f t="shared" si="28"/>
        <v>28500</v>
      </c>
      <c r="R118" s="202">
        <f>IF(Q117=0,0,((SUMPRODUCT(E7:O7,E8:O8)+SUMPRODUCT(E62:O62,E63:O63)+SUMPRODUCT(E117:O117,E118:O118))/Q117))</f>
        <v>4651.4040949568762</v>
      </c>
      <c r="S118" s="13"/>
    </row>
    <row r="119" spans="1:19" s="12" customFormat="1" ht="12" customHeight="1">
      <c r="A119" s="684"/>
      <c r="B119" s="586">
        <f>+B117+1</f>
        <v>3</v>
      </c>
      <c r="C119" s="677" t="s">
        <v>206</v>
      </c>
      <c r="D119" s="99" t="s">
        <v>3</v>
      </c>
      <c r="E119" s="314"/>
      <c r="F119" s="314"/>
      <c r="G119" s="314"/>
      <c r="H119" s="328"/>
      <c r="I119" s="314"/>
      <c r="J119" s="314"/>
      <c r="K119" s="314">
        <v>5654.75</v>
      </c>
      <c r="L119" s="328">
        <v>3220.7</v>
      </c>
      <c r="M119" s="314">
        <v>5645.12</v>
      </c>
      <c r="N119" s="314">
        <v>6221.2</v>
      </c>
      <c r="O119" s="97"/>
      <c r="P119" s="65">
        <f>IF(SUM(E120:O120)=0,0,SUMPRODUCT(E119:O119,E120:O120)/SUM(E120:O120))</f>
        <v>5198.9171969696972</v>
      </c>
      <c r="Q119" s="128">
        <f t="shared" si="28"/>
        <v>70477.900000000009</v>
      </c>
      <c r="R119" s="203">
        <f>IF(Q120=0,0,((SUMPRODUCT(E9:O9,E10:O10)+SUMPRODUCT(E64:O64,E65:O65)+SUMPRODUCT(E119:O119,E120:O120))/Q120))</f>
        <v>7038.106738461538</v>
      </c>
      <c r="S119" s="14"/>
    </row>
    <row r="120" spans="1:19" ht="12" customHeight="1">
      <c r="A120" s="684"/>
      <c r="B120" s="586"/>
      <c r="C120" s="678"/>
      <c r="D120" s="100" t="s">
        <v>5</v>
      </c>
      <c r="E120" s="316"/>
      <c r="F120" s="316"/>
      <c r="G120" s="316"/>
      <c r="H120" s="327"/>
      <c r="I120" s="316"/>
      <c r="J120" s="316"/>
      <c r="K120" s="316">
        <v>6400</v>
      </c>
      <c r="L120" s="327">
        <v>6500</v>
      </c>
      <c r="M120" s="316">
        <v>6700</v>
      </c>
      <c r="N120" s="316">
        <v>6800</v>
      </c>
      <c r="O120" s="94"/>
      <c r="P120" s="51">
        <f>IF(SUM(E119:O119)=0,0,SUMPRODUCT(E120:O120,E119:O119)/SUM(E119:O119))</f>
        <v>6617.1505131914973</v>
      </c>
      <c r="Q120" s="204">
        <f t="shared" si="28"/>
        <v>65000</v>
      </c>
      <c r="R120" s="202">
        <f>IF(Q119=0,0,((SUMPRODUCT(E9:O9,E10:O10)+SUMPRODUCT(E64:O64,E65:O65)+SUMPRODUCT(E119:O119,E120:O120))/Q119))</f>
        <v>6491.0693706821567</v>
      </c>
      <c r="S120" s="13"/>
    </row>
    <row r="121" spans="1:19" s="12" customFormat="1" ht="12" customHeight="1">
      <c r="A121" s="685"/>
      <c r="B121" s="586">
        <f t="shared" ref="B121" si="29">+B119+1</f>
        <v>4</v>
      </c>
      <c r="C121" s="677" t="s">
        <v>29</v>
      </c>
      <c r="D121" s="99" t="s">
        <v>3</v>
      </c>
      <c r="E121" s="314"/>
      <c r="F121" s="314"/>
      <c r="G121" s="314"/>
      <c r="H121" s="328"/>
      <c r="I121" s="314"/>
      <c r="J121" s="314"/>
      <c r="K121" s="314">
        <v>4998.97</v>
      </c>
      <c r="L121" s="328">
        <v>3917.88</v>
      </c>
      <c r="M121" s="314">
        <v>7801.95</v>
      </c>
      <c r="N121" s="314">
        <v>9933.09</v>
      </c>
      <c r="O121" s="97"/>
      <c r="P121" s="65">
        <f>IF(SUM(E122:O122)=0,0,SUMPRODUCT(E121:O121,E122:O122)/SUM(E122:O122))</f>
        <v>6615.7821327014217</v>
      </c>
      <c r="Q121" s="128">
        <f t="shared" si="28"/>
        <v>86498.2</v>
      </c>
      <c r="R121" s="203">
        <f>IF(Q122=0,0,((SUMPRODUCT(E11:O11,E12:O12)+SUMPRODUCT(E66:O66,E67:O67)+SUMPRODUCT(E121:O121,E122:O122))/Q122))</f>
        <v>8000.4144903581264</v>
      </c>
      <c r="S121" s="14"/>
    </row>
    <row r="122" spans="1:19" ht="12" customHeight="1">
      <c r="A122" s="684"/>
      <c r="B122" s="586"/>
      <c r="C122" s="678"/>
      <c r="D122" s="100" t="s">
        <v>5</v>
      </c>
      <c r="E122" s="316"/>
      <c r="F122" s="316"/>
      <c r="G122" s="316"/>
      <c r="H122" s="316"/>
      <c r="I122" s="316"/>
      <c r="J122" s="316"/>
      <c r="K122" s="316">
        <v>5400</v>
      </c>
      <c r="L122" s="327">
        <v>5400</v>
      </c>
      <c r="M122" s="316">
        <v>5100</v>
      </c>
      <c r="N122" s="316">
        <v>5200</v>
      </c>
      <c r="O122" s="94"/>
      <c r="P122" s="51">
        <f>IF(SUM(E121:O121)=0,0,SUMPRODUCT(E122:O122,E121:O121)/SUM(E121:O121))</f>
        <v>5237.6399197205155</v>
      </c>
      <c r="Q122" s="204">
        <f t="shared" si="28"/>
        <v>36300</v>
      </c>
      <c r="R122" s="202">
        <f>IF(Q121=0,0,((SUMPRODUCT(E11:O11,E12:O12)+SUMPRODUCT(E66:O66,E67:O67)+SUMPRODUCT(E121:O121,E122:O122))/Q121))</f>
        <v>3357.4692421345185</v>
      </c>
      <c r="S122" s="13"/>
    </row>
    <row r="123" spans="1:19" s="12" customFormat="1" ht="12" customHeight="1">
      <c r="A123" s="684"/>
      <c r="B123" s="586">
        <f t="shared" ref="B123" si="30">+B121+1</f>
        <v>5</v>
      </c>
      <c r="C123" s="696" t="s">
        <v>30</v>
      </c>
      <c r="D123" s="99" t="s">
        <v>3</v>
      </c>
      <c r="E123" s="317"/>
      <c r="F123" s="317"/>
      <c r="G123" s="317"/>
      <c r="H123" s="329"/>
      <c r="I123" s="317"/>
      <c r="J123" s="317"/>
      <c r="K123" s="317">
        <v>3833.31</v>
      </c>
      <c r="L123" s="329">
        <v>3602.01</v>
      </c>
      <c r="M123" s="317">
        <v>5447.69</v>
      </c>
      <c r="N123" s="317">
        <v>499.3</v>
      </c>
      <c r="O123" s="97"/>
      <c r="P123" s="65">
        <f>IF(SUM(E124:O124)=0,0,SUMPRODUCT(E123:O123,E124:O124)/SUM(E124:O124))</f>
        <v>3307.9439024390244</v>
      </c>
      <c r="Q123" s="128">
        <f t="shared" si="28"/>
        <v>65836</v>
      </c>
      <c r="R123" s="203">
        <f>IF(Q124=0,0,((SUMPRODUCT(E13:O13,E14:O14)+SUMPRODUCT(E68:O68,E69:O69)+SUMPRODUCT(E123:O123,E124:O124))/Q124))</f>
        <v>6397.7651642335768</v>
      </c>
      <c r="S123" s="14"/>
    </row>
    <row r="124" spans="1:19" ht="12" customHeight="1">
      <c r="A124" s="684"/>
      <c r="B124" s="586"/>
      <c r="C124" s="696"/>
      <c r="D124" s="100" t="s">
        <v>5</v>
      </c>
      <c r="E124" s="318"/>
      <c r="F124" s="318"/>
      <c r="G124" s="318"/>
      <c r="H124" s="330"/>
      <c r="I124" s="318"/>
      <c r="J124" s="318"/>
      <c r="K124" s="318">
        <v>5900</v>
      </c>
      <c r="L124" s="330">
        <v>6200</v>
      </c>
      <c r="M124" s="318">
        <v>6100</v>
      </c>
      <c r="N124" s="318">
        <v>6400</v>
      </c>
      <c r="O124" s="94"/>
      <c r="P124" s="51">
        <f>IF(SUM(E123:O123)=0,0,SUMPRODUCT(E124:O124,E123:O123)/SUM(E123:O123))</f>
        <v>6080.8201274667836</v>
      </c>
      <c r="Q124" s="204">
        <f t="shared" si="28"/>
        <v>54800</v>
      </c>
      <c r="R124" s="202">
        <f>IF(Q123=0,0,((SUMPRODUCT(E13:O13,E14:O14)+SUMPRODUCT(E68:O68,E69:O69)+SUMPRODUCT(E123:O123,E124:O124))/Q123))</f>
        <v>5325.3164074366605</v>
      </c>
      <c r="S124" s="13"/>
    </row>
    <row r="125" spans="1:19" s="1" customFormat="1" ht="12" customHeight="1">
      <c r="A125" s="684"/>
      <c r="B125" s="586">
        <f t="shared" ref="B125" si="31">+B123+1</f>
        <v>6</v>
      </c>
      <c r="C125" s="696" t="s">
        <v>31</v>
      </c>
      <c r="D125" s="69" t="s">
        <v>3</v>
      </c>
      <c r="E125" s="314"/>
      <c r="F125" s="314"/>
      <c r="G125" s="314"/>
      <c r="H125" s="329"/>
      <c r="I125" s="317"/>
      <c r="J125" s="317"/>
      <c r="K125" s="314">
        <v>6614.75</v>
      </c>
      <c r="L125" s="329">
        <v>0</v>
      </c>
      <c r="M125" s="317">
        <v>0</v>
      </c>
      <c r="N125" s="317">
        <v>0</v>
      </c>
      <c r="O125" s="121"/>
      <c r="P125" s="65">
        <f>IF(SUM(E126:O126)=0,0,SUMPRODUCT(E125:O125,E126:O126)/SUM(E126:O126))</f>
        <v>6614.75</v>
      </c>
      <c r="Q125" s="128">
        <f t="shared" si="28"/>
        <v>66101.859999999986</v>
      </c>
      <c r="R125" s="203">
        <f>IF(Q126=0,0,((SUMPRODUCT(E15:O15,E16:O16)+SUMPRODUCT(E70:O70,E71:O71)+SUMPRODUCT(E125:O125,E126:O126))/Q126))</f>
        <v>9293.5903472222217</v>
      </c>
    </row>
    <row r="126" spans="1:19" s="1" customFormat="1" ht="12" customHeight="1">
      <c r="A126" s="684"/>
      <c r="B126" s="586"/>
      <c r="C126" s="696"/>
      <c r="D126" s="70" t="s">
        <v>5</v>
      </c>
      <c r="E126" s="316"/>
      <c r="F126" s="316"/>
      <c r="G126" s="316"/>
      <c r="H126" s="318"/>
      <c r="I126" s="318"/>
      <c r="J126" s="318"/>
      <c r="K126" s="316">
        <v>5500</v>
      </c>
      <c r="L126" s="330"/>
      <c r="M126" s="318"/>
      <c r="N126" s="318"/>
      <c r="O126" s="122"/>
      <c r="P126" s="51">
        <f>IF(SUM(E125:O125)=0,0,SUMPRODUCT(E126:O126,E125:O125)/SUM(E125:O125))</f>
        <v>5500</v>
      </c>
      <c r="Q126" s="204">
        <f t="shared" si="28"/>
        <v>28800</v>
      </c>
      <c r="R126" s="202">
        <f>IF(Q125=0,0,((SUMPRODUCT(E15:O15,E16:O16)+SUMPRODUCT(E70:O70,E71:O71)+SUMPRODUCT(E125:O125,E126:O126))/Q125))</f>
        <v>4049.1357126713237</v>
      </c>
    </row>
    <row r="127" spans="1:19" ht="12" customHeight="1">
      <c r="A127" s="684"/>
      <c r="B127" s="586">
        <f t="shared" ref="B127" si="32">+B125+1</f>
        <v>7</v>
      </c>
      <c r="C127" s="679" t="s">
        <v>188</v>
      </c>
      <c r="D127" s="99" t="s">
        <v>3</v>
      </c>
      <c r="E127" s="314"/>
      <c r="F127" s="314"/>
      <c r="G127" s="314"/>
      <c r="H127" s="329"/>
      <c r="I127" s="317"/>
      <c r="J127" s="317"/>
      <c r="K127" s="314"/>
      <c r="L127" s="329"/>
      <c r="M127" s="317"/>
      <c r="N127" s="317"/>
      <c r="O127" s="97"/>
      <c r="P127" s="65">
        <f>IF(SUM(E128:O128)=0,0,SUMPRODUCT(E127:O127,E128:O128)/SUM(E128:O128))</f>
        <v>0</v>
      </c>
      <c r="Q127" s="128">
        <f t="shared" si="28"/>
        <v>2470.19</v>
      </c>
      <c r="R127" s="203">
        <f>IF(Q128=0,0,((SUMPRODUCT(E17:O17,E18:O18)+SUMPRODUCT(E72:O72,E73:O73)+SUMPRODUCT(E127:O127,E128:O128))/Q128))</f>
        <v>615.49484848484849</v>
      </c>
      <c r="S127" s="13"/>
    </row>
    <row r="128" spans="1:19" ht="12" customHeight="1">
      <c r="A128" s="684"/>
      <c r="B128" s="586"/>
      <c r="C128" s="680"/>
      <c r="D128" s="100" t="s">
        <v>5</v>
      </c>
      <c r="E128" s="316"/>
      <c r="F128" s="316"/>
      <c r="G128" s="316"/>
      <c r="H128" s="330"/>
      <c r="I128" s="318"/>
      <c r="J128" s="318"/>
      <c r="K128" s="316"/>
      <c r="L128" s="330"/>
      <c r="M128" s="318"/>
      <c r="N128" s="318"/>
      <c r="O128" s="94"/>
      <c r="P128" s="51">
        <f>IF(SUM(E127:O127)=0,0,SUMPRODUCT(E128:O128,E127:O127)/SUM(E127:O127))</f>
        <v>0</v>
      </c>
      <c r="Q128" s="204">
        <f t="shared" si="28"/>
        <v>9900</v>
      </c>
      <c r="R128" s="202">
        <f>IF(Q127=0,0,((SUMPRODUCT(E17:O17,E18:O18)+SUMPRODUCT(E72:O72,E73:O73)+SUMPRODUCT(E127:O127,E128:O128))/Q127))</f>
        <v>2466.773406094268</v>
      </c>
      <c r="S128" s="13"/>
    </row>
    <row r="129" spans="1:19" ht="12" customHeight="1">
      <c r="A129" s="684"/>
      <c r="B129" s="586">
        <f>+B127+1</f>
        <v>8</v>
      </c>
      <c r="C129" s="679" t="s">
        <v>26</v>
      </c>
      <c r="D129" s="99" t="s">
        <v>3</v>
      </c>
      <c r="E129" s="314"/>
      <c r="F129" s="314"/>
      <c r="G129" s="314"/>
      <c r="H129" s="328"/>
      <c r="I129" s="314"/>
      <c r="J129" s="314"/>
      <c r="K129" s="314">
        <v>2234.5</v>
      </c>
      <c r="L129" s="328">
        <v>3118.98</v>
      </c>
      <c r="M129" s="314">
        <v>4200.68</v>
      </c>
      <c r="N129" s="314">
        <v>6814.64</v>
      </c>
      <c r="O129" s="97"/>
      <c r="P129" s="65">
        <f>IF(SUM(E130:O130)=0,0,SUMPRODUCT(E129:O129,E130:O130)/SUM(E130:O130))</f>
        <v>4135.245747126437</v>
      </c>
      <c r="Q129" s="128">
        <f t="shared" si="28"/>
        <v>43658.69</v>
      </c>
      <c r="R129" s="203">
        <f>IF(Q130=0,0,((SUMPRODUCT(E19:O19,E20:O20)+SUMPRODUCT(E74:O74,E75:O75)+SUMPRODUCT(E129:O129,E130:O130))/Q130))</f>
        <v>5499.0157965451053</v>
      </c>
      <c r="S129" s="13"/>
    </row>
    <row r="130" spans="1:19" ht="12" customHeight="1">
      <c r="A130" s="684"/>
      <c r="B130" s="586"/>
      <c r="C130" s="680"/>
      <c r="D130" s="100" t="s">
        <v>5</v>
      </c>
      <c r="E130" s="316"/>
      <c r="F130" s="316"/>
      <c r="G130" s="316"/>
      <c r="H130" s="327"/>
      <c r="I130" s="316"/>
      <c r="J130" s="316"/>
      <c r="K130" s="316">
        <v>6200</v>
      </c>
      <c r="L130" s="327">
        <v>6500</v>
      </c>
      <c r="M130" s="316">
        <v>6700</v>
      </c>
      <c r="N130" s="316">
        <v>6700</v>
      </c>
      <c r="O130" s="94"/>
      <c r="P130" s="51">
        <f>IF(SUM(E129:O129)=0,0,SUMPRODUCT(E130:O130,E129:O129)/SUM(E129:O129))</f>
        <v>6593.6363080983338</v>
      </c>
      <c r="Q130" s="204">
        <f t="shared" si="28"/>
        <v>52100</v>
      </c>
      <c r="R130" s="202">
        <f>IF(Q129=0,0,((SUMPRODUCT(E19:O19,E20:O20)+SUMPRODUCT(E74:O74,E75:O75)+SUMPRODUCT(E129:O129,E130:O130))/Q129))</f>
        <v>6562.2381935875765</v>
      </c>
      <c r="S130" s="13"/>
    </row>
    <row r="131" spans="1:19" ht="12" customHeight="1">
      <c r="A131" s="684"/>
      <c r="B131" s="586">
        <f t="shared" ref="B131" si="33">+B129+1</f>
        <v>9</v>
      </c>
      <c r="C131" s="679" t="s">
        <v>27</v>
      </c>
      <c r="D131" s="99" t="s">
        <v>3</v>
      </c>
      <c r="E131" s="314"/>
      <c r="F131" s="314"/>
      <c r="G131" s="314"/>
      <c r="H131" s="328"/>
      <c r="I131" s="314"/>
      <c r="J131" s="314"/>
      <c r="K131" s="314">
        <v>0</v>
      </c>
      <c r="L131" s="328">
        <v>0</v>
      </c>
      <c r="M131" s="314">
        <v>0</v>
      </c>
      <c r="N131" s="314">
        <v>2103.2600000000002</v>
      </c>
      <c r="O131" s="97"/>
      <c r="P131" s="65">
        <f>IF(SUM(E132:O132)=0,0,SUMPRODUCT(E131:O131,E132:O132)/SUM(E132:O132))</f>
        <v>2103.2600000000002</v>
      </c>
      <c r="Q131" s="128">
        <f t="shared" si="28"/>
        <v>62354.15</v>
      </c>
      <c r="R131" s="203">
        <f>IF(Q132=0,0,((SUMPRODUCT(E21:O21,E22:O22)+SUMPRODUCT(E76:O76,E77:O77)+SUMPRODUCT(E131:O131,E132:O132))/Q132))</f>
        <v>9925.0632075471694</v>
      </c>
      <c r="S131" s="13"/>
    </row>
    <row r="132" spans="1:19" ht="12" customHeight="1">
      <c r="A132" s="684"/>
      <c r="B132" s="586"/>
      <c r="C132" s="680"/>
      <c r="D132" s="100" t="s">
        <v>5</v>
      </c>
      <c r="E132" s="316"/>
      <c r="F132" s="316"/>
      <c r="G132" s="316"/>
      <c r="H132" s="316"/>
      <c r="I132" s="316"/>
      <c r="J132" s="316"/>
      <c r="K132" s="316"/>
      <c r="L132" s="327"/>
      <c r="M132" s="316"/>
      <c r="N132" s="316">
        <v>500</v>
      </c>
      <c r="O132" s="94"/>
      <c r="P132" s="51">
        <f>IF(SUM(E131:O131)=0,0,SUMPRODUCT(E132:O132,E131:O131)/SUM(E131:O131))</f>
        <v>499.99999999999994</v>
      </c>
      <c r="Q132" s="204">
        <f t="shared" si="28"/>
        <v>15900</v>
      </c>
      <c r="R132" s="202">
        <f>IF(Q131=0,0,((SUMPRODUCT(E21:O21,E22:O22)+SUMPRODUCT(E76:O76,E77:O77)+SUMPRODUCT(E131:O131,E132:O132))/Q131))</f>
        <v>2530.8420530149156</v>
      </c>
      <c r="S132" s="13"/>
    </row>
    <row r="133" spans="1:19" ht="12" customHeight="1">
      <c r="A133" s="684"/>
      <c r="B133" s="586">
        <f t="shared" ref="B133" si="34">+B131+1</f>
        <v>10</v>
      </c>
      <c r="C133" s="677" t="s">
        <v>155</v>
      </c>
      <c r="D133" s="99" t="s">
        <v>3</v>
      </c>
      <c r="E133" s="314"/>
      <c r="F133" s="314"/>
      <c r="G133" s="314"/>
      <c r="H133" s="328"/>
      <c r="I133" s="314"/>
      <c r="J133" s="314"/>
      <c r="K133" s="314">
        <v>2127.94</v>
      </c>
      <c r="L133" s="328">
        <v>3468.03</v>
      </c>
      <c r="M133" s="314">
        <v>2972.76</v>
      </c>
      <c r="N133" s="314">
        <v>7633.3</v>
      </c>
      <c r="O133" s="97"/>
      <c r="P133" s="65">
        <f>IF(SUM(E134:O134)=0,0,SUMPRODUCT(E133:O133,E134:O134)/SUM(E134:O134))</f>
        <v>4048.2683805668016</v>
      </c>
      <c r="Q133" s="128">
        <f t="shared" si="28"/>
        <v>50796.39</v>
      </c>
      <c r="R133" s="203">
        <f>IF(Q134=0,0,((SUMPRODUCT(E23:O23,E24:O24)+SUMPRODUCT(E78:O78,E79:O79)+SUMPRODUCT(E133:O133,E134:O134))/Q134))</f>
        <v>5378.5420129870126</v>
      </c>
      <c r="S133" s="13"/>
    </row>
    <row r="134" spans="1:19" ht="12" customHeight="1">
      <c r="A134" s="684"/>
      <c r="B134" s="586"/>
      <c r="C134" s="678"/>
      <c r="D134" s="100" t="s">
        <v>5</v>
      </c>
      <c r="E134" s="316"/>
      <c r="F134" s="316"/>
      <c r="G134" s="316"/>
      <c r="H134" s="316"/>
      <c r="I134" s="316"/>
      <c r="J134" s="316"/>
      <c r="K134" s="316">
        <v>5900</v>
      </c>
      <c r="L134" s="327">
        <v>6300</v>
      </c>
      <c r="M134" s="316">
        <v>6400</v>
      </c>
      <c r="N134" s="316">
        <v>6100</v>
      </c>
      <c r="O134" s="94"/>
      <c r="P134" s="51">
        <f>IF(SUM(E133:O133)=0,0,SUMPRODUCT(E134:O134,E133:O133)/SUM(E133:O133))</f>
        <v>6171.5864616964673</v>
      </c>
      <c r="Q134" s="204">
        <f t="shared" si="28"/>
        <v>46200</v>
      </c>
      <c r="R134" s="202">
        <f>IF(Q133=0,0,((SUMPRODUCT(E23:O23,E24:O24)+SUMPRODUCT(E78:O78,E79:O79)+SUMPRODUCT(E133:O133,E134:O134))/Q133))</f>
        <v>4891.8563110488758</v>
      </c>
      <c r="S134" s="13"/>
    </row>
    <row r="135" spans="1:19" ht="12" customHeight="1">
      <c r="A135" s="684"/>
      <c r="B135" s="586">
        <f t="shared" ref="B135" si="35">+B133+1</f>
        <v>11</v>
      </c>
      <c r="C135" s="677" t="s">
        <v>176</v>
      </c>
      <c r="D135" s="99" t="s">
        <v>3</v>
      </c>
      <c r="E135" s="314"/>
      <c r="F135" s="314"/>
      <c r="G135" s="314"/>
      <c r="H135" s="328"/>
      <c r="I135" s="314"/>
      <c r="J135" s="314"/>
      <c r="K135" s="314">
        <v>2915.2</v>
      </c>
      <c r="L135" s="328">
        <v>2244.33</v>
      </c>
      <c r="M135" s="314">
        <v>3767.48</v>
      </c>
      <c r="N135" s="314">
        <v>3481.26</v>
      </c>
      <c r="O135" s="97"/>
      <c r="P135" s="65">
        <f>IF(SUM(E136:O136)=0,0,SUMPRODUCT(E135:O135,E136:O136)/SUM(E136:O136))</f>
        <v>3097.7052100840338</v>
      </c>
      <c r="Q135" s="128">
        <f t="shared" si="28"/>
        <v>38615.93</v>
      </c>
      <c r="R135" s="203">
        <f>IF(Q136=0,0,((SUMPRODUCT(E25:O25,E26:O26)+SUMPRODUCT(E80:O80,E81:O81)+SUMPRODUCT(E135:O135,E136:O136))/Q136))</f>
        <v>3869.917922077922</v>
      </c>
      <c r="S135" s="13"/>
    </row>
    <row r="136" spans="1:19" ht="12" customHeight="1">
      <c r="A136" s="684"/>
      <c r="B136" s="586"/>
      <c r="C136" s="678"/>
      <c r="D136" s="100" t="s">
        <v>5</v>
      </c>
      <c r="E136" s="316"/>
      <c r="F136" s="316"/>
      <c r="G136" s="327"/>
      <c r="H136" s="316"/>
      <c r="I136" s="316"/>
      <c r="J136" s="316"/>
      <c r="K136" s="316">
        <v>6100</v>
      </c>
      <c r="L136" s="327">
        <v>6000</v>
      </c>
      <c r="M136" s="316">
        <v>6100</v>
      </c>
      <c r="N136" s="316">
        <v>5600</v>
      </c>
      <c r="O136" s="94"/>
      <c r="P136" s="51">
        <f>IF(SUM(E135:O135)=0,0,SUMPRODUCT(E136:O136,E135:O135)/SUM(E135:O135))</f>
        <v>5941.6327981257655</v>
      </c>
      <c r="Q136" s="204">
        <f t="shared" si="28"/>
        <v>61600</v>
      </c>
      <c r="R136" s="202">
        <f>IF(Q135=0,0,((SUMPRODUCT(E25:O25,E26:O26)+SUMPRODUCT(E80:O80,E81:O81)+SUMPRODUCT(E135:O135,E136:O136))/Q135))</f>
        <v>6173.2798873418305</v>
      </c>
      <c r="S136" s="13"/>
    </row>
    <row r="137" spans="1:19" s="12" customFormat="1" ht="12" customHeight="1">
      <c r="A137" s="684"/>
      <c r="B137" s="586">
        <f t="shared" ref="B137" si="36">+B135+1</f>
        <v>12</v>
      </c>
      <c r="C137" s="677" t="s">
        <v>173</v>
      </c>
      <c r="D137" s="99" t="s">
        <v>3</v>
      </c>
      <c r="E137" s="314"/>
      <c r="F137" s="314"/>
      <c r="G137" s="314"/>
      <c r="H137" s="328"/>
      <c r="I137" s="314"/>
      <c r="J137" s="314"/>
      <c r="K137" s="314"/>
      <c r="L137" s="328"/>
      <c r="M137" s="314"/>
      <c r="N137" s="314"/>
      <c r="O137" s="97"/>
      <c r="P137" s="65">
        <f>IF(SUM(E138:O138)=0,0,SUMPRODUCT(E137:O137,E138:O138)/SUM(E138:O138))</f>
        <v>0</v>
      </c>
      <c r="Q137" s="128">
        <f t="shared" si="28"/>
        <v>2657.4</v>
      </c>
      <c r="R137" s="203">
        <f>IF(Q138=0,0,((SUMPRODUCT(E27:O27,E28:O28)+SUMPRODUCT(E82:O82,E83:O83)+SUMPRODUCT(E137:O137,E138:O138))/Q138))</f>
        <v>526.42758928571425</v>
      </c>
      <c r="S137" s="14"/>
    </row>
    <row r="138" spans="1:19" ht="12" customHeight="1">
      <c r="A138" s="684"/>
      <c r="B138" s="586"/>
      <c r="C138" s="678"/>
      <c r="D138" s="100" t="s">
        <v>5</v>
      </c>
      <c r="E138" s="316"/>
      <c r="F138" s="316"/>
      <c r="G138" s="316"/>
      <c r="H138" s="327"/>
      <c r="I138" s="316"/>
      <c r="J138" s="316"/>
      <c r="K138" s="316"/>
      <c r="L138" s="327"/>
      <c r="M138" s="316"/>
      <c r="N138" s="316"/>
      <c r="O138" s="94"/>
      <c r="P138" s="51">
        <f>IF(SUM(E137:O137)=0,0,SUMPRODUCT(E138:O138,E137:O137)/SUM(E137:O137))</f>
        <v>0</v>
      </c>
      <c r="Q138" s="204">
        <f t="shared" si="28"/>
        <v>11200</v>
      </c>
      <c r="R138" s="202">
        <f>IF(Q137=0,0,((SUMPRODUCT(E27:O27,E28:O28)+SUMPRODUCT(E82:O82,E83:O83)+SUMPRODUCT(E137:O137,E138:O138))/Q137))</f>
        <v>2218.7058779257923</v>
      </c>
      <c r="S138" s="13"/>
    </row>
    <row r="139" spans="1:19" s="12" customFormat="1" ht="12" customHeight="1">
      <c r="A139" s="684"/>
      <c r="B139" s="586">
        <f>+B137+1</f>
        <v>13</v>
      </c>
      <c r="C139" s="677" t="s">
        <v>32</v>
      </c>
      <c r="D139" s="99" t="s">
        <v>3</v>
      </c>
      <c r="E139" s="314"/>
      <c r="F139" s="314"/>
      <c r="G139" s="314"/>
      <c r="H139" s="328"/>
      <c r="I139" s="314"/>
      <c r="J139" s="314"/>
      <c r="K139" s="314">
        <v>0</v>
      </c>
      <c r="L139" s="328">
        <v>214.64</v>
      </c>
      <c r="M139" s="314">
        <v>0</v>
      </c>
      <c r="N139" s="314">
        <v>0</v>
      </c>
      <c r="O139" s="97"/>
      <c r="P139" s="65">
        <f>IF(SUM(E140:O140)=0,0,SUMPRODUCT(E139:O139,E140:O140)/SUM(E140:O140))</f>
        <v>214.64</v>
      </c>
      <c r="Q139" s="128">
        <f t="shared" si="28"/>
        <v>11335.97</v>
      </c>
      <c r="R139" s="203">
        <f>IF(Q140=0,0,((SUMPRODUCT(E29:O29,E30:O30)+SUMPRODUCT(E84:O84,E85:O85)+SUMPRODUCT(E139:O139,E140:O140))/Q140))</f>
        <v>2546.9111734693879</v>
      </c>
      <c r="S139" s="14"/>
    </row>
    <row r="140" spans="1:19" ht="12" customHeight="1">
      <c r="A140" s="684"/>
      <c r="B140" s="586"/>
      <c r="C140" s="678"/>
      <c r="D140" s="100" t="s">
        <v>5</v>
      </c>
      <c r="E140" s="316"/>
      <c r="F140" s="316"/>
      <c r="G140" s="316"/>
      <c r="H140" s="316"/>
      <c r="I140" s="316"/>
      <c r="J140" s="316"/>
      <c r="K140" s="316"/>
      <c r="L140" s="327">
        <v>6300</v>
      </c>
      <c r="M140" s="316"/>
      <c r="N140" s="316"/>
      <c r="O140" s="94"/>
      <c r="P140" s="51">
        <f>IF(SUM(E139:O139)=0,0,SUMPRODUCT(E140:O140,E139:O139)/SUM(E139:O139))</f>
        <v>6300</v>
      </c>
      <c r="Q140" s="204">
        <f t="shared" si="28"/>
        <v>19600</v>
      </c>
      <c r="R140" s="202">
        <f>IF(Q139=0,0,((SUMPRODUCT(E29:O29,E30:O30)+SUMPRODUCT(E84:O84,E85:O85)+SUMPRODUCT(E139:O139,E140:O140))/Q139))</f>
        <v>4403.6336546409357</v>
      </c>
      <c r="S140" s="13"/>
    </row>
    <row r="141" spans="1:19" ht="12" customHeight="1">
      <c r="A141" s="684"/>
      <c r="B141" s="586">
        <f>+B139+1</f>
        <v>14</v>
      </c>
      <c r="C141" s="677" t="s">
        <v>156</v>
      </c>
      <c r="D141" s="99" t="s">
        <v>3</v>
      </c>
      <c r="E141" s="314"/>
      <c r="F141" s="314"/>
      <c r="G141" s="314"/>
      <c r="H141" s="328"/>
      <c r="I141" s="314"/>
      <c r="J141" s="314"/>
      <c r="K141" s="314">
        <v>1644.37</v>
      </c>
      <c r="L141" s="328">
        <v>954.08</v>
      </c>
      <c r="M141" s="314">
        <v>1804.45</v>
      </c>
      <c r="N141" s="314">
        <v>5001.2700000000004</v>
      </c>
      <c r="O141" s="97"/>
      <c r="P141" s="65">
        <f>IF(SUM(E142:O142)=0,0,SUMPRODUCT(E141:O141,E142:O142)/SUM(E142:O142))</f>
        <v>2360.8844680851062</v>
      </c>
      <c r="Q141" s="128">
        <f t="shared" si="28"/>
        <v>35113.520000000004</v>
      </c>
      <c r="R141" s="203">
        <f>IF(Q142=0,0,((SUMPRODUCT(E31:O31,E32:O32)+SUMPRODUCT(E86:O86,E87:O87)+SUMPRODUCT(E141:O141,E142:O142))/Q142))</f>
        <v>3407.9593187347932</v>
      </c>
      <c r="S141" s="13"/>
    </row>
    <row r="142" spans="1:19" ht="12" customHeight="1">
      <c r="A142" s="684"/>
      <c r="B142" s="586"/>
      <c r="C142" s="678"/>
      <c r="D142" s="100" t="s">
        <v>5</v>
      </c>
      <c r="E142" s="316"/>
      <c r="F142" s="316"/>
      <c r="G142" s="316"/>
      <c r="H142" s="316"/>
      <c r="I142" s="316"/>
      <c r="J142" s="316"/>
      <c r="K142" s="316">
        <v>5200</v>
      </c>
      <c r="L142" s="327">
        <v>6200</v>
      </c>
      <c r="M142" s="316">
        <v>6100</v>
      </c>
      <c r="N142" s="316">
        <v>6000</v>
      </c>
      <c r="O142" s="94"/>
      <c r="P142" s="51">
        <f>IF(SUM(E141:O141)=0,0,SUMPRODUCT(E142:O142,E141:O141)/SUM(E141:O141))</f>
        <v>5899.594009891357</v>
      </c>
      <c r="Q142" s="204">
        <f t="shared" si="28"/>
        <v>41100</v>
      </c>
      <c r="R142" s="202">
        <f>IF(Q141=0,0,((SUMPRODUCT(E31:O31,E32:O32)+SUMPRODUCT(E86:O86,E87:O87)+SUMPRODUCT(E141:O141,E142:O142))/Q141))</f>
        <v>3988.9799712475419</v>
      </c>
      <c r="S142" s="13"/>
    </row>
    <row r="143" spans="1:19" ht="12" customHeight="1">
      <c r="A143" s="684"/>
      <c r="B143" s="586">
        <f>+B141+1</f>
        <v>15</v>
      </c>
      <c r="C143" s="677" t="s">
        <v>191</v>
      </c>
      <c r="D143" s="99" t="s">
        <v>3</v>
      </c>
      <c r="E143" s="314"/>
      <c r="F143" s="314"/>
      <c r="G143" s="314"/>
      <c r="H143" s="328"/>
      <c r="I143" s="314"/>
      <c r="J143" s="314"/>
      <c r="K143" s="314"/>
      <c r="L143" s="328"/>
      <c r="M143" s="314"/>
      <c r="N143" s="314"/>
      <c r="O143" s="97"/>
      <c r="P143" s="65">
        <f>IF(SUM(E144:O144)=0,0,SUMPRODUCT(E143:O143,E144:O144)/SUM(E144:O144))</f>
        <v>0</v>
      </c>
      <c r="Q143" s="128">
        <f t="shared" si="28"/>
        <v>0</v>
      </c>
      <c r="R143" s="203">
        <f>IF(Q144=0,0,((SUMPRODUCT(E33:O33,E34:O34)+SUMPRODUCT(E88:O88,E89:O89)+SUMPRODUCT(E143:O143,E144:O144))/Q144))</f>
        <v>0</v>
      </c>
      <c r="S143" s="13"/>
    </row>
    <row r="144" spans="1:19" ht="12" customHeight="1">
      <c r="A144" s="684"/>
      <c r="B144" s="586"/>
      <c r="C144" s="678"/>
      <c r="D144" s="100" t="s">
        <v>5</v>
      </c>
      <c r="E144" s="316"/>
      <c r="F144" s="316"/>
      <c r="G144" s="316"/>
      <c r="H144" s="316"/>
      <c r="I144" s="316"/>
      <c r="J144" s="316"/>
      <c r="K144" s="316"/>
      <c r="L144" s="327"/>
      <c r="M144" s="316"/>
      <c r="N144" s="316"/>
      <c r="O144" s="94"/>
      <c r="P144" s="51">
        <f>IF(SUM(E143:O143)=0,0,SUMPRODUCT(E144:O144,E143:O143)/SUM(E143:O143))</f>
        <v>0</v>
      </c>
      <c r="Q144" s="204">
        <f t="shared" si="28"/>
        <v>0</v>
      </c>
      <c r="R144" s="202">
        <f>IF(Q143=0,0,((SUMPRODUCT(E33:O33,E34:O34)+SUMPRODUCT(E88:O88,E89:O89)+SUMPRODUCT(E143:O143,E144:O144))/Q143))</f>
        <v>0</v>
      </c>
      <c r="S144" s="13"/>
    </row>
    <row r="145" spans="1:19" ht="12" customHeight="1">
      <c r="A145" s="684"/>
      <c r="B145" s="586">
        <f>+B143+1</f>
        <v>16</v>
      </c>
      <c r="C145" s="677" t="s">
        <v>177</v>
      </c>
      <c r="D145" s="99" t="s">
        <v>3</v>
      </c>
      <c r="E145" s="314"/>
      <c r="F145" s="314"/>
      <c r="G145" s="314"/>
      <c r="H145" s="328"/>
      <c r="I145" s="314"/>
      <c r="J145" s="314"/>
      <c r="K145" s="314"/>
      <c r="L145" s="328"/>
      <c r="M145" s="314"/>
      <c r="N145" s="314"/>
      <c r="O145" s="97"/>
      <c r="P145" s="65">
        <f>IF(SUM(E146:O146)=0,0,SUMPRODUCT(E145:O145,E146:O146)/SUM(E146:O146))</f>
        <v>0</v>
      </c>
      <c r="Q145" s="128">
        <f t="shared" si="28"/>
        <v>0</v>
      </c>
      <c r="R145" s="203">
        <f>IF(Q146=0,0,((SUMPRODUCT(E35:O35,E36:O36)+SUMPRODUCT(E90:O90,E91:O91)+SUMPRODUCT(E145:O145,E146:O146))/Q146))</f>
        <v>0</v>
      </c>
      <c r="S145" s="13"/>
    </row>
    <row r="146" spans="1:19" ht="12" customHeight="1">
      <c r="A146" s="684"/>
      <c r="B146" s="586"/>
      <c r="C146" s="678"/>
      <c r="D146" s="100" t="s">
        <v>5</v>
      </c>
      <c r="E146" s="316"/>
      <c r="F146" s="316"/>
      <c r="G146" s="316"/>
      <c r="H146" s="327"/>
      <c r="I146" s="316"/>
      <c r="J146" s="316"/>
      <c r="K146" s="316"/>
      <c r="L146" s="327"/>
      <c r="M146" s="316"/>
      <c r="N146" s="316"/>
      <c r="O146" s="94"/>
      <c r="P146" s="51">
        <f>IF(SUM(E145:O145)=0,0,SUMPRODUCT(E146:O146,E145:O145)/SUM(E145:O145))</f>
        <v>0</v>
      </c>
      <c r="Q146" s="204">
        <f t="shared" si="28"/>
        <v>0</v>
      </c>
      <c r="R146" s="202">
        <f>IF(Q145=0,0,((SUMPRODUCT(E35:O35,E36:O36)+SUMPRODUCT(E90:O90,E91:O91)+SUMPRODUCT(E145:O145,E146:O146))/Q145))</f>
        <v>0</v>
      </c>
      <c r="S146" s="13"/>
    </row>
    <row r="147" spans="1:19" ht="12" customHeight="1">
      <c r="A147" s="684"/>
      <c r="B147" s="586">
        <f>+B145+1</f>
        <v>17</v>
      </c>
      <c r="C147" s="677" t="s">
        <v>128</v>
      </c>
      <c r="D147" s="99" t="s">
        <v>3</v>
      </c>
      <c r="E147" s="314"/>
      <c r="F147" s="314"/>
      <c r="G147" s="314"/>
      <c r="H147" s="314"/>
      <c r="I147" s="314"/>
      <c r="J147" s="314"/>
      <c r="K147" s="314">
        <v>560.5</v>
      </c>
      <c r="L147" s="328">
        <v>931</v>
      </c>
      <c r="M147" s="314">
        <v>845.5</v>
      </c>
      <c r="N147" s="314">
        <v>1330</v>
      </c>
      <c r="O147" s="97"/>
      <c r="P147" s="65">
        <f>IF(SUM(E148:O148)=0,0,SUMPRODUCT(E147:O147,E148:O148)/SUM(E148:O148))</f>
        <v>916.75</v>
      </c>
      <c r="Q147" s="128">
        <f t="shared" si="28"/>
        <v>14326</v>
      </c>
      <c r="R147" s="203">
        <f>IF(Q148=0,0,((SUMPRODUCT(E37:O37,E38:O38)+SUMPRODUCT(E92:O92,E93:O93)+SUMPRODUCT(E147:O147,E148:O148))/Q148))</f>
        <v>1432.6</v>
      </c>
      <c r="S147" s="13"/>
    </row>
    <row r="148" spans="1:19" ht="12" customHeight="1">
      <c r="A148" s="684"/>
      <c r="B148" s="586"/>
      <c r="C148" s="678"/>
      <c r="D148" s="100" t="s">
        <v>5</v>
      </c>
      <c r="E148" s="316"/>
      <c r="F148" s="316"/>
      <c r="G148" s="316"/>
      <c r="H148" s="316"/>
      <c r="I148" s="316"/>
      <c r="J148" s="316"/>
      <c r="K148" s="316">
        <v>1500</v>
      </c>
      <c r="L148" s="327">
        <v>1500</v>
      </c>
      <c r="M148" s="316">
        <v>1500</v>
      </c>
      <c r="N148" s="316">
        <v>1500</v>
      </c>
      <c r="O148" s="94"/>
      <c r="P148" s="51">
        <f>IF(SUM(E147:O147)=0,0,SUMPRODUCT(E148:O148,E147:O147)/SUM(E147:O147))</f>
        <v>1500</v>
      </c>
      <c r="Q148" s="204">
        <f t="shared" si="28"/>
        <v>15000</v>
      </c>
      <c r="R148" s="202">
        <f>IF(Q147=0,0,((SUMPRODUCT(E37:O37,E38:O38)+SUMPRODUCT(E92:O92,E93:O93)+SUMPRODUCT(E147:O147,E148:O148))/Q147))</f>
        <v>1500</v>
      </c>
      <c r="S148" s="13"/>
    </row>
    <row r="149" spans="1:19" ht="12" customHeight="1">
      <c r="A149" s="684"/>
      <c r="B149" s="586">
        <f>+B147+1</f>
        <v>18</v>
      </c>
      <c r="C149" s="677" t="s">
        <v>205</v>
      </c>
      <c r="D149" s="99" t="s">
        <v>3</v>
      </c>
      <c r="E149" s="313"/>
      <c r="F149" s="314"/>
      <c r="G149" s="314"/>
      <c r="H149" s="314"/>
      <c r="I149" s="314"/>
      <c r="J149" s="314"/>
      <c r="K149" s="314">
        <v>0</v>
      </c>
      <c r="L149" s="314">
        <v>104.5</v>
      </c>
      <c r="M149" s="314">
        <v>807.5</v>
      </c>
      <c r="N149" s="314">
        <v>294.5</v>
      </c>
      <c r="O149" s="97"/>
      <c r="P149" s="65">
        <f>IF(SUM(E150:O150)=0,0,SUMPRODUCT(E149:O149,E150:O150)/SUM(E150:O150))</f>
        <v>392.95454545454544</v>
      </c>
      <c r="Q149" s="128">
        <f t="shared" si="28"/>
        <v>11571</v>
      </c>
      <c r="R149" s="203">
        <f>IF(Q150=0,0,((SUMPRODUCT(E39:O39,E40:O40)+SUMPRODUCT(E94:O94,E95:O95)+SUMPRODUCT(E149:O149,E150:O150))/Q150))</f>
        <v>1289.2350746268658</v>
      </c>
      <c r="S149" s="13"/>
    </row>
    <row r="150" spans="1:19" ht="12" customHeight="1">
      <c r="A150" s="684"/>
      <c r="B150" s="586"/>
      <c r="C150" s="678"/>
      <c r="D150" s="100" t="s">
        <v>5</v>
      </c>
      <c r="E150" s="316"/>
      <c r="F150" s="316"/>
      <c r="G150" s="316"/>
      <c r="H150" s="316"/>
      <c r="I150" s="316"/>
      <c r="J150" s="316"/>
      <c r="K150" s="316"/>
      <c r="L150" s="316">
        <v>1500</v>
      </c>
      <c r="M150" s="316">
        <v>1400</v>
      </c>
      <c r="N150" s="316">
        <v>1500</v>
      </c>
      <c r="O150" s="94"/>
      <c r="P150" s="51">
        <f>IF(SUM(E149:O149)=0,0,SUMPRODUCT(E150:O150,E149:O149)/SUM(E149:O149))</f>
        <v>1433.0708661417323</v>
      </c>
      <c r="Q150" s="204">
        <f t="shared" si="28"/>
        <v>13400</v>
      </c>
      <c r="R150" s="202">
        <f>IF(Q149=0,0,((SUMPRODUCT(E39:O39,E40:O40)+SUMPRODUCT(E94:O94,E95:O95)+SUMPRODUCT(E149:O149,E150:O150))/Q149))</f>
        <v>1493.0213464696224</v>
      </c>
      <c r="S150" s="13"/>
    </row>
    <row r="151" spans="1:19" ht="12" customHeight="1">
      <c r="A151" s="684"/>
      <c r="B151" s="586">
        <f>+B149+1</f>
        <v>19</v>
      </c>
      <c r="C151" s="677" t="s">
        <v>139</v>
      </c>
      <c r="D151" s="99" t="s">
        <v>3</v>
      </c>
      <c r="E151" s="313"/>
      <c r="F151" s="314"/>
      <c r="G151" s="314"/>
      <c r="H151" s="314"/>
      <c r="I151" s="314"/>
      <c r="J151" s="314"/>
      <c r="K151" s="314"/>
      <c r="L151" s="314"/>
      <c r="M151" s="314"/>
      <c r="N151" s="314"/>
      <c r="O151" s="97"/>
      <c r="P151" s="65">
        <f>IF(SUM(E152:O152)=0,0,SUMPRODUCT(E151:O151,E152:O152)/SUM(E152:O152))</f>
        <v>0</v>
      </c>
      <c r="Q151" s="128">
        <f t="shared" si="28"/>
        <v>0</v>
      </c>
      <c r="R151" s="203">
        <f>IF(Q152=0,0,((SUMPRODUCT(E41:O41,E42:O42)+SUMPRODUCT(E96:O96,E97:O97)+SUMPRODUCT(E151:O151,E152:O152))/Q152))</f>
        <v>0</v>
      </c>
      <c r="S151" s="13"/>
    </row>
    <row r="152" spans="1:19" ht="12.75" customHeight="1">
      <c r="A152" s="684"/>
      <c r="B152" s="586"/>
      <c r="C152" s="678"/>
      <c r="D152" s="100" t="s">
        <v>5</v>
      </c>
      <c r="E152" s="315"/>
      <c r="F152" s="316"/>
      <c r="G152" s="316"/>
      <c r="H152" s="316"/>
      <c r="I152" s="316"/>
      <c r="J152" s="316"/>
      <c r="K152" s="316"/>
      <c r="L152" s="316"/>
      <c r="M152" s="316"/>
      <c r="N152" s="316"/>
      <c r="O152" s="94"/>
      <c r="P152" s="51">
        <f>IF(SUM(E151:O151)=0,0,SUMPRODUCT(E152:O152,E151:O151)/SUM(E151:O151))</f>
        <v>0</v>
      </c>
      <c r="Q152" s="204">
        <f t="shared" si="28"/>
        <v>0</v>
      </c>
      <c r="R152" s="202">
        <f>IF(Q151=0,0,((SUMPRODUCT(E41:O41,E42:O42)+SUMPRODUCT(E96:O96,E97:O97)+SUMPRODUCT(E151:O151,E152:O152))/Q151))</f>
        <v>0</v>
      </c>
      <c r="S152" s="13"/>
    </row>
    <row r="153" spans="1:19" ht="12.75" customHeight="1">
      <c r="A153" s="684"/>
      <c r="B153" s="586">
        <f>+B151+1</f>
        <v>20</v>
      </c>
      <c r="C153" s="677" t="s">
        <v>150</v>
      </c>
      <c r="D153" s="99" t="s">
        <v>3</v>
      </c>
      <c r="E153" s="313"/>
      <c r="F153" s="314"/>
      <c r="G153" s="314"/>
      <c r="H153" s="314"/>
      <c r="I153" s="314"/>
      <c r="J153" s="314"/>
      <c r="K153" s="314">
        <v>0</v>
      </c>
      <c r="L153" s="314">
        <v>1301.5</v>
      </c>
      <c r="M153" s="314">
        <v>693.5</v>
      </c>
      <c r="N153" s="314">
        <v>1083</v>
      </c>
      <c r="O153" s="97"/>
      <c r="P153" s="65">
        <f>IF(SUM(E154:O154)=0,0,SUMPRODUCT(E153:O153,E154:O154)/SUM(E154:O154))</f>
        <v>1026</v>
      </c>
      <c r="Q153" s="128">
        <f t="shared" si="28"/>
        <v>12825</v>
      </c>
      <c r="R153" s="203">
        <f>IF(Q154=0,0,((SUMPRODUCT(E43:O43,E44:O44)+SUMPRODUCT(E98:O98,E99:O99)+SUMPRODUCT(E153:O153,E154:O154))/Q154))</f>
        <v>1425</v>
      </c>
      <c r="S153" s="13"/>
    </row>
    <row r="154" spans="1:19" ht="12.75" customHeight="1">
      <c r="A154" s="684"/>
      <c r="B154" s="586"/>
      <c r="C154" s="678"/>
      <c r="D154" s="100" t="s">
        <v>5</v>
      </c>
      <c r="E154" s="315"/>
      <c r="F154" s="316"/>
      <c r="G154" s="316"/>
      <c r="H154" s="316"/>
      <c r="I154" s="316"/>
      <c r="J154" s="316"/>
      <c r="K154" s="316"/>
      <c r="L154" s="316">
        <v>1500</v>
      </c>
      <c r="M154" s="316">
        <v>1500</v>
      </c>
      <c r="N154" s="316">
        <v>1500</v>
      </c>
      <c r="O154" s="94"/>
      <c r="P154" s="51">
        <f>IF(SUM(E153:O153)=0,0,SUMPRODUCT(E154:O154,E153:O153)/SUM(E153:O153))</f>
        <v>1500</v>
      </c>
      <c r="Q154" s="204">
        <f t="shared" si="28"/>
        <v>13500</v>
      </c>
      <c r="R154" s="202">
        <f>IF(Q153=0,0,((SUMPRODUCT(E43:O43,E44:O44)+SUMPRODUCT(E98:O98,E99:O99)+SUMPRODUCT(E153:O153,E154:O154))/Q153))</f>
        <v>1500</v>
      </c>
      <c r="S154" s="13"/>
    </row>
    <row r="155" spans="1:19" ht="12.75" customHeight="1">
      <c r="A155" s="684"/>
      <c r="B155" s="586">
        <f>+B153+1</f>
        <v>21</v>
      </c>
      <c r="C155" s="677" t="s">
        <v>151</v>
      </c>
      <c r="D155" s="99" t="s">
        <v>3</v>
      </c>
      <c r="E155" s="313"/>
      <c r="F155" s="314"/>
      <c r="G155" s="314"/>
      <c r="H155" s="314"/>
      <c r="I155" s="314"/>
      <c r="J155" s="314"/>
      <c r="K155" s="314">
        <v>674.5</v>
      </c>
      <c r="L155" s="314">
        <v>1235</v>
      </c>
      <c r="M155" s="314">
        <v>722</v>
      </c>
      <c r="N155" s="314">
        <v>1159</v>
      </c>
      <c r="O155" s="97"/>
      <c r="P155" s="65">
        <f>IF(SUM(E156:O156)=0,0,SUMPRODUCT(E155:O155,E156:O156)/SUM(E156:O156))</f>
        <v>946.56034482758616</v>
      </c>
      <c r="Q155" s="128">
        <f t="shared" si="28"/>
        <v>14877</v>
      </c>
      <c r="R155" s="203">
        <f>IF(Q156=0,0,((SUMPRODUCT(E45:O45,E46:O46)+SUMPRODUCT(E100:O100,E101:O101)+SUMPRODUCT(E155:O155,E156:O156))/Q156))</f>
        <v>1494.581081081081</v>
      </c>
      <c r="S155" s="13"/>
    </row>
    <row r="156" spans="1:19" ht="12.75" customHeight="1">
      <c r="A156" s="684"/>
      <c r="B156" s="586"/>
      <c r="C156" s="678"/>
      <c r="D156" s="100" t="s">
        <v>5</v>
      </c>
      <c r="E156" s="315"/>
      <c r="F156" s="316"/>
      <c r="G156" s="316"/>
      <c r="H156" s="316"/>
      <c r="I156" s="316"/>
      <c r="J156" s="316"/>
      <c r="K156" s="316">
        <v>1500</v>
      </c>
      <c r="L156" s="316">
        <v>1400</v>
      </c>
      <c r="M156" s="316">
        <v>1400</v>
      </c>
      <c r="N156" s="316">
        <v>1500</v>
      </c>
      <c r="O156" s="94"/>
      <c r="P156" s="51">
        <f>IF(SUM(E155:O155)=0,0,SUMPRODUCT(E156:O156,E155:O155)/SUM(E155:O155))</f>
        <v>1448.3709273182958</v>
      </c>
      <c r="Q156" s="204">
        <f t="shared" si="28"/>
        <v>14800</v>
      </c>
      <c r="R156" s="202">
        <f>IF(Q155=0,0,((SUMPRODUCT(E45:O45,E46:O46)+SUMPRODUCT(E100:O100,E101:O101)+SUMPRODUCT(E155:O155,E156:O156))/Q155))</f>
        <v>1486.845466155811</v>
      </c>
      <c r="S156" s="13"/>
    </row>
    <row r="157" spans="1:19" hidden="1">
      <c r="A157" s="684"/>
      <c r="B157" s="586">
        <f>+B153+1</f>
        <v>21</v>
      </c>
      <c r="C157" s="406" t="s">
        <v>202</v>
      </c>
      <c r="D157" s="99" t="s">
        <v>3</v>
      </c>
      <c r="E157" s="313"/>
      <c r="F157" s="314"/>
      <c r="G157" s="314"/>
      <c r="H157" s="314"/>
      <c r="I157" s="314"/>
      <c r="J157" s="314"/>
      <c r="K157" s="314"/>
      <c r="L157" s="314"/>
      <c r="M157" s="314"/>
      <c r="N157" s="314"/>
      <c r="O157" s="97"/>
      <c r="P157" s="65">
        <f>IF(SUM(E158:O158)=0,0,SUMPRODUCT(E157:O157,E158:O158)/SUM(E158:O158))</f>
        <v>0</v>
      </c>
      <c r="Q157" s="128">
        <f t="shared" si="28"/>
        <v>0</v>
      </c>
      <c r="R157" s="203">
        <f>IF(Q158=0,0,((SUMPRODUCT(E47:O47,E48:O48)+SUMPRODUCT(E102:O102,E103:O103)+SUMPRODUCT(E157:O157,E158:O158))/Q158))</f>
        <v>0</v>
      </c>
      <c r="S157" s="13"/>
    </row>
    <row r="158" spans="1:19" hidden="1">
      <c r="A158" s="684"/>
      <c r="B158" s="586"/>
      <c r="C158" s="407"/>
      <c r="D158" s="100" t="s">
        <v>5</v>
      </c>
      <c r="E158" s="315"/>
      <c r="F158" s="316"/>
      <c r="G158" s="316"/>
      <c r="H158" s="316"/>
      <c r="I158" s="316"/>
      <c r="J158" s="316"/>
      <c r="K158" s="316"/>
      <c r="L158" s="316"/>
      <c r="M158" s="316"/>
      <c r="N158" s="316"/>
      <c r="O158" s="94"/>
      <c r="P158" s="51">
        <f>IF(SUM(E157:O157)=0,0,SUMPRODUCT(E158:O158,E157:O157)/SUM(E157:O157))</f>
        <v>0</v>
      </c>
      <c r="Q158" s="204">
        <f t="shared" si="28"/>
        <v>0</v>
      </c>
      <c r="R158" s="202">
        <f>IF(Q157=0,0,((SUMPRODUCT(E47:O47,E48:O48)+SUMPRODUCT(E102:O102,E103:O103)+SUMPRODUCT(E157:O157,E158:O158))/Q157))</f>
        <v>0</v>
      </c>
      <c r="S158" s="13"/>
    </row>
    <row r="159" spans="1:19" ht="12.75" hidden="1" customHeight="1">
      <c r="A159" s="684"/>
      <c r="B159" s="586">
        <f t="shared" ref="B159" si="37">+B155+1</f>
        <v>22</v>
      </c>
      <c r="C159" s="402"/>
      <c r="D159" s="99" t="s">
        <v>3</v>
      </c>
      <c r="E159" s="313"/>
      <c r="F159" s="314"/>
      <c r="G159" s="314"/>
      <c r="H159" s="314"/>
      <c r="I159" s="314"/>
      <c r="J159" s="314"/>
      <c r="K159" s="314"/>
      <c r="L159" s="314"/>
      <c r="M159" s="314"/>
      <c r="N159" s="314"/>
      <c r="O159" s="97"/>
      <c r="P159" s="65">
        <f>IF(SUM(E160:O160)=0,0,SUMPRODUCT(E159:O159,E160:O160)/SUM(E160:O160))</f>
        <v>0</v>
      </c>
      <c r="Q159" s="128">
        <f t="shared" si="28"/>
        <v>0</v>
      </c>
      <c r="R159" s="203">
        <f>IF(Q160=0,0,((SUMPRODUCT(E49:O49,E50:O50)+SUMPRODUCT(E104:O104,E105:O105)+SUMPRODUCT(E159:O159,E160:O160))/Q160))</f>
        <v>0</v>
      </c>
      <c r="S159" s="13"/>
    </row>
    <row r="160" spans="1:19" ht="12.75" hidden="1" customHeight="1">
      <c r="A160" s="684"/>
      <c r="B160" s="586"/>
      <c r="C160" s="403"/>
      <c r="D160" s="100" t="s">
        <v>5</v>
      </c>
      <c r="E160" s="315"/>
      <c r="F160" s="316"/>
      <c r="G160" s="316"/>
      <c r="H160" s="316"/>
      <c r="I160" s="316"/>
      <c r="J160" s="316"/>
      <c r="K160" s="316"/>
      <c r="L160" s="316"/>
      <c r="M160" s="316"/>
      <c r="N160" s="316"/>
      <c r="O160" s="94"/>
      <c r="P160" s="51">
        <f>IF(SUM(E159:O159)=0,0,SUMPRODUCT(E160:O160,E159:O159)/SUM(E159:O159))</f>
        <v>0</v>
      </c>
      <c r="Q160" s="204">
        <f t="shared" si="28"/>
        <v>0</v>
      </c>
      <c r="R160" s="202">
        <f>IF(Q159=0,0,((SUMPRODUCT(E49:O49,E50:O50)+SUMPRODUCT(E104:O104,E105:O105)+SUMPRODUCT(E159:O159,E160:O160))/Q159))</f>
        <v>0</v>
      </c>
      <c r="S160" s="13"/>
    </row>
    <row r="161" spans="1:19" ht="12.75" hidden="1" customHeight="1">
      <c r="A161" s="684"/>
      <c r="B161" s="586">
        <f>+B159+1</f>
        <v>23</v>
      </c>
      <c r="C161" s="677"/>
      <c r="D161" s="99" t="s">
        <v>3</v>
      </c>
      <c r="E161" s="313"/>
      <c r="F161" s="314"/>
      <c r="G161" s="314"/>
      <c r="H161" s="314"/>
      <c r="I161" s="314"/>
      <c r="J161" s="314"/>
      <c r="K161" s="314"/>
      <c r="L161" s="314"/>
      <c r="M161" s="314"/>
      <c r="N161" s="314"/>
      <c r="O161" s="97"/>
      <c r="P161" s="65">
        <f>IF(SUM(E162:O162)=0,0,SUMPRODUCT(E161:O161,E162:O162)/SUM(E162:O162))</f>
        <v>0</v>
      </c>
      <c r="Q161" s="128">
        <f t="shared" si="28"/>
        <v>0</v>
      </c>
      <c r="R161" s="203">
        <f>IF(Q162=0,0,((SUMPRODUCT(E51:O51,E52:O52)+SUMPRODUCT(E106:O106,E107:O107)+SUMPRODUCT(E161:O161,E162:O162))/Q162))</f>
        <v>0</v>
      </c>
      <c r="S161" s="13"/>
    </row>
    <row r="162" spans="1:19" ht="12.75" hidden="1" customHeight="1">
      <c r="A162" s="684"/>
      <c r="B162" s="586"/>
      <c r="C162" s="678"/>
      <c r="D162" s="100" t="s">
        <v>5</v>
      </c>
      <c r="E162" s="315"/>
      <c r="F162" s="316"/>
      <c r="G162" s="316"/>
      <c r="H162" s="316"/>
      <c r="I162" s="316"/>
      <c r="J162" s="316"/>
      <c r="K162" s="316"/>
      <c r="L162" s="316"/>
      <c r="M162" s="316"/>
      <c r="N162" s="316"/>
      <c r="O162" s="94"/>
      <c r="P162" s="51">
        <f>IF(SUM(E161:O161)=0,0,SUMPRODUCT(E162:O162,E161:O161)/SUM(E161:O161))</f>
        <v>0</v>
      </c>
      <c r="Q162" s="204">
        <f t="shared" si="28"/>
        <v>0</v>
      </c>
      <c r="R162" s="202">
        <f>IF(Q161=0,0,((SUMPRODUCT(E51:O51,E52:O52)+SUMPRODUCT(E106:O106,E107:O107)+SUMPRODUCT(E161:O161,E162:O162))/Q161))</f>
        <v>0</v>
      </c>
      <c r="S162" s="13"/>
    </row>
    <row r="163" spans="1:19" ht="12.75" hidden="1" customHeight="1">
      <c r="A163" s="684"/>
      <c r="B163" s="586">
        <f>+B108</f>
        <v>20</v>
      </c>
      <c r="C163" s="677"/>
      <c r="D163" s="99" t="s">
        <v>3</v>
      </c>
      <c r="E163" s="313"/>
      <c r="F163" s="314"/>
      <c r="G163" s="314"/>
      <c r="H163" s="314"/>
      <c r="I163" s="314"/>
      <c r="J163" s="314"/>
      <c r="K163" s="314"/>
      <c r="L163" s="314"/>
      <c r="M163" s="314"/>
      <c r="N163" s="314"/>
      <c r="O163" s="97"/>
      <c r="P163" s="65">
        <f>IF(SUM(E164:O164)=0,0,SUMPRODUCT(E163:O163,E164:O164)/SUM(E164:O164))</f>
        <v>0</v>
      </c>
      <c r="Q163" s="128">
        <f t="shared" ref="Q163:Q166" si="38">SUM(E53:O53)+SUM(E108:O108)+SUM(E163:O163)</f>
        <v>0</v>
      </c>
      <c r="R163" s="203">
        <f>IF(Q164=0,0,((SUMPRODUCT(E53:O53,E54:O54)+SUMPRODUCT(E108:O108,E109:O109)+SUMPRODUCT(E163:O163,E164:O164))/Q164))</f>
        <v>0</v>
      </c>
      <c r="S163" s="13"/>
    </row>
    <row r="164" spans="1:19" ht="12.75" hidden="1" customHeight="1">
      <c r="A164" s="684"/>
      <c r="B164" s="586"/>
      <c r="C164" s="678"/>
      <c r="D164" s="100" t="s">
        <v>5</v>
      </c>
      <c r="E164" s="315"/>
      <c r="F164" s="316"/>
      <c r="G164" s="316"/>
      <c r="H164" s="316"/>
      <c r="I164" s="316"/>
      <c r="J164" s="316"/>
      <c r="K164" s="316"/>
      <c r="L164" s="316"/>
      <c r="M164" s="316"/>
      <c r="N164" s="316"/>
      <c r="O164" s="94"/>
      <c r="P164" s="51">
        <f>IF(SUM(E163:O163)=0,0,SUMPRODUCT(E164:O164,E163:O163)/SUM(E163:O163))</f>
        <v>0</v>
      </c>
      <c r="Q164" s="204">
        <f t="shared" si="38"/>
        <v>0</v>
      </c>
      <c r="R164" s="202">
        <f>IF(Q163=0,0,((SUMPRODUCT(E53:O53,E54:O54)+SUMPRODUCT(E108:O108,E109:O109)+SUMPRODUCT(E163:O163,E164:O164))/Q163))</f>
        <v>0</v>
      </c>
      <c r="S164" s="13"/>
    </row>
    <row r="165" spans="1:19">
      <c r="A165" s="582" t="s">
        <v>6</v>
      </c>
      <c r="B165" s="583"/>
      <c r="C165" s="584"/>
      <c r="D165" s="80" t="s">
        <v>3</v>
      </c>
      <c r="E165" s="102">
        <f>SUM(E115,E117,E121,E123,E125,E127,E129,E131,E133,E135,E137,E139,E141,E143,E145,E147,E149,E151,E153,E157,E159,E161,E163,E155,E119)</f>
        <v>0</v>
      </c>
      <c r="F165" s="102">
        <f t="shared" ref="F165:N165" si="39">SUM(F115,F117,F121,F123,F125,F127,F129,F131,F133,F135,F137,F139,F141,F143,F145,F147,F149,F151,F153,F157,F159,F161,F163,F155,F119)</f>
        <v>0</v>
      </c>
      <c r="G165" s="102">
        <f t="shared" si="39"/>
        <v>0</v>
      </c>
      <c r="H165" s="102">
        <f t="shared" si="39"/>
        <v>0</v>
      </c>
      <c r="I165" s="102">
        <f t="shared" si="39"/>
        <v>0</v>
      </c>
      <c r="J165" s="102">
        <f t="shared" si="39"/>
        <v>0</v>
      </c>
      <c r="K165" s="102">
        <f t="shared" si="39"/>
        <v>32652.539999999997</v>
      </c>
      <c r="L165" s="102">
        <f t="shared" si="39"/>
        <v>24312.650000000005</v>
      </c>
      <c r="M165" s="102">
        <f t="shared" si="39"/>
        <v>46674.64</v>
      </c>
      <c r="N165" s="102">
        <f t="shared" si="39"/>
        <v>56946.180000000008</v>
      </c>
      <c r="O165" s="102">
        <f t="shared" ref="O165" si="40">SUM(O115,O117,O121,O123,O125,O127,O129,O131,O133,O135,O137,O139,O141,O143,O145,O147,O149,O151,O153,O157,O159,O161,O163,O155,O119)</f>
        <v>0</v>
      </c>
      <c r="P165" s="84">
        <f>IF(SUM(E166:O166)=0,0,SUMPRODUCT(E165:O165,E166:O166)/SUM(E166:O166))</f>
        <v>39750.06414974069</v>
      </c>
      <c r="Q165" s="84">
        <f t="shared" si="38"/>
        <v>680787.39999999991</v>
      </c>
      <c r="R165" s="201">
        <f>IF(Q166=0,0,((SUMPRODUCT(E55:O55,E56:O56)+SUMPRODUCT(E110:O110,E111:O111)+SUMPRODUCT(E165:O165,E166:O166))/Q166))</f>
        <v>64522.478102085559</v>
      </c>
    </row>
    <row r="166" spans="1:19">
      <c r="A166" s="589" t="s">
        <v>1</v>
      </c>
      <c r="B166" s="590"/>
      <c r="C166" s="591"/>
      <c r="D166" s="105" t="s">
        <v>5</v>
      </c>
      <c r="E166" s="106">
        <f>IF(E165=0,0,(E115*E116+E117*E118+E121*E122+E123*E124+E125*E126+E127*E128+E129*E130+E131*E132+E133*E134+E135*E136+E137*E138+E139*E140+E141*E142+E143*E144+E145*E146+E147*E148+E149*E150+E151*E152+E153*E154+E157*E158+E159*E160+E161*E162+E163*E164+E155*E156+E119*E120)/E165)</f>
        <v>0</v>
      </c>
      <c r="F166" s="107">
        <f t="shared" ref="F166" si="41">IF(F165=0,0,(F115*F116+F117*F118+F121*F122+F123*F124+F125*F126+F127*F128+F129*F130+F131*F132+F133*F134+F135*F136+F137*F138+F139*F140+F141*F142+F143*F144+F145*F146+F147*F148+F149*F150+F151*F152+F153*F154+F157*F158+F159*F160+F161*F162+F163*F164+F155*F156+F119*F120)/F165)</f>
        <v>0</v>
      </c>
      <c r="G166" s="107">
        <f t="shared" ref="G166" si="42">IF(G165=0,0,(G115*G116+G117*G118+G121*G122+G123*G124+G125*G126+G127*G128+G129*G130+G131*G132+G133*G134+G135*G136+G137*G138+G139*G140+G141*G142+G143*G144+G145*G146+G147*G148+G149*G150+G151*G152+G153*G154+G157*G158+G159*G160+G161*G162+G163*G164+G155*G156+G119*G120)/G165)</f>
        <v>0</v>
      </c>
      <c r="H166" s="107">
        <f t="shared" ref="H166" si="43">IF(H165=0,0,(H115*H116+H117*H118+H121*H122+H123*H124+H125*H126+H127*H128+H129*H130+H131*H132+H133*H134+H135*H136+H137*H138+H139*H140+H141*H142+H143*H144+H145*H146+H147*H148+H149*H150+H151*H152+H153*H154+H157*H158+H159*H160+H161*H162+H163*H164+H155*H156+H119*H120)/H165)</f>
        <v>0</v>
      </c>
      <c r="I166" s="107">
        <f t="shared" ref="I166" si="44">IF(I165=0,0,(I115*I116+I117*I118+I121*I122+I123*I124+I125*I126+I127*I128+I129*I130+I131*I132+I133*I134+I135*I136+I137*I138+I139*I140+I141*I142+I143*I144+I145*I146+I147*I148+I149*I150+I151*I152+I153*I154+I157*I158+I159*I160+I161*I162+I163*I164+I155*I156+I119*I120)/I165)</f>
        <v>0</v>
      </c>
      <c r="J166" s="107">
        <f t="shared" ref="J166" si="45">IF(J165=0,0,(J115*J116+J117*J118+J121*J122+J123*J124+J125*J126+J127*J128+J129*J130+J131*J132+J133*J134+J135*J136+J137*J138+J139*J140+J141*J142+J143*J144+J145*J146+J147*J148+J149*J150+J151*J152+J153*J154+J157*J158+J159*J160+J161*J162+J163*J164+J155*J156+J119*J120)/J165)</f>
        <v>0</v>
      </c>
      <c r="K166" s="107">
        <f t="shared" ref="K166" si="46">IF(K165=0,0,(K115*K116+K117*K118+K121*K122+K123*K124+K125*K126+K127*K128+K129*K130+K131*K132+K133*K134+K135*K136+K137*K138+K139*K140+K141*K142+K143*K144+K145*K146+K147*K148+K149*K150+K151*K152+K153*K154+K157*K158+K159*K160+K161*K162+K163*K164+K155*K156+K119*K120)/K165)</f>
        <v>5635.8458484393559</v>
      </c>
      <c r="L166" s="107">
        <f t="shared" ref="L166" si="47">IF(L165=0,0,(L115*L116+L117*L118+L121*L122+L123*L124+L125*L126+L127*L128+L129*L130+L131*L132+L133*L134+L135*L136+L137*L138+L139*L140+L141*L142+L143*L144+L145*L146+L147*L148+L149*L150+L151*L152+L153*L154+L157*L158+L159*L160+L161*L162+L163*L164+L155*L156+L119*L120)/L165)</f>
        <v>5450.3943831708993</v>
      </c>
      <c r="M166" s="107">
        <f t="shared" ref="M166" si="48">IF(M165=0,0,(M115*M116+M117*M118+M121*M122+M123*M124+M125*M126+M127*M128+M129*M130+M131*M132+M133*M134+M135*M136+M137*M138+M139*M140+M141*M142+M143*M144+M145*M146+M147*M148+M149*M150+M151*M152+M153*M154+M157*M158+M159*M160+M161*M162+M163*M164+M155*M156+M119*M120)/M165)</f>
        <v>5034.2836066866294</v>
      </c>
      <c r="N166" s="107">
        <f t="shared" ref="N166:O166" si="49">IF(N165=0,0,(N115*N116+N117*N118+N121*N122+N123*N124+N125*N126+N127*N128+N129*N130+N131*N132+N133*N134+N135*N136+N137*N138+N139*N140+N141*N142+N143*N144+N145*N146+N147*N148+N149*N150+N151*N152+N153*N154+N157*N158+N159*N160+N161*N162+N163*N164+N155*N156+N119*N120)/N165)</f>
        <v>5191.8857419408987</v>
      </c>
      <c r="O166" s="107">
        <f t="shared" si="49"/>
        <v>0</v>
      </c>
      <c r="P166" s="85">
        <f>IF(SUM(E165:O165)=0,0,SUMPRODUCT(E166:O166,E165:O165)/SUM(E165:O165))</f>
        <v>5275.4884936738881</v>
      </c>
      <c r="Q166" s="205">
        <f t="shared" si="38"/>
        <v>44975.459132376396</v>
      </c>
      <c r="R166" s="206">
        <f>IF(Q165=0,0,((SUMPRODUCT(E55:O55,E56:O56)+SUMPRODUCT(E110:O110,E111:O111)+SUMPRODUCT(E165:O165,E166:O166))/Q165))</f>
        <v>4262.6054433439876</v>
      </c>
    </row>
    <row r="167" spans="1:19">
      <c r="A167" s="157"/>
      <c r="B167" s="157"/>
      <c r="C167" s="157"/>
      <c r="D167" s="156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</row>
    <row r="168" spans="1:19">
      <c r="A168" s="157"/>
      <c r="B168" s="157"/>
      <c r="C168" s="157"/>
      <c r="D168" s="156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207"/>
      <c r="Q168" s="168"/>
      <c r="R168" s="157"/>
    </row>
    <row r="169" spans="1:19">
      <c r="A169" s="157"/>
      <c r="B169" s="157"/>
      <c r="C169" s="157"/>
      <c r="D169" s="156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</row>
    <row r="170" spans="1:19">
      <c r="A170" s="157"/>
      <c r="B170" s="157"/>
      <c r="C170" s="157"/>
      <c r="D170" s="156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</row>
    <row r="171" spans="1:19">
      <c r="A171" s="157"/>
      <c r="B171" s="157"/>
      <c r="C171" s="157"/>
      <c r="D171" s="156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</row>
    <row r="172" spans="1:19">
      <c r="A172" s="157"/>
      <c r="B172" s="157"/>
      <c r="C172" s="157"/>
      <c r="D172" s="156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</row>
    <row r="173" spans="1:19">
      <c r="A173" s="157"/>
      <c r="B173" s="157"/>
      <c r="C173" s="157"/>
      <c r="D173" s="156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</row>
    <row r="174" spans="1:19">
      <c r="A174" s="157"/>
      <c r="B174" s="157"/>
      <c r="C174" s="157"/>
      <c r="D174" s="156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</row>
    <row r="175" spans="1:19">
      <c r="A175" s="157"/>
      <c r="B175" s="157"/>
      <c r="C175" s="157"/>
      <c r="D175" s="156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</row>
    <row r="176" spans="1:19">
      <c r="A176" s="157"/>
      <c r="B176" s="157"/>
      <c r="C176" s="157"/>
      <c r="D176" s="156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</row>
    <row r="177" spans="1:18">
      <c r="A177" s="157"/>
      <c r="B177" s="157"/>
      <c r="C177" s="157"/>
      <c r="D177" s="156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</row>
    <row r="178" spans="1:18">
      <c r="A178" s="157"/>
      <c r="B178" s="157"/>
      <c r="C178" s="157"/>
      <c r="D178" s="156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</row>
    <row r="179" spans="1:18">
      <c r="A179" s="157"/>
      <c r="B179" s="157"/>
      <c r="C179" s="157"/>
      <c r="D179" s="156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</row>
    <row r="180" spans="1:18">
      <c r="A180" s="157"/>
      <c r="B180" s="157"/>
      <c r="C180" s="157"/>
      <c r="D180" s="156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</row>
    <row r="181" spans="1:18">
      <c r="A181" s="157"/>
      <c r="B181" s="157"/>
      <c r="C181" s="157"/>
      <c r="D181" s="156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</row>
    <row r="182" spans="1:18">
      <c r="A182" s="157"/>
      <c r="B182" s="157"/>
      <c r="C182" s="157"/>
      <c r="D182" s="156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</row>
    <row r="183" spans="1:18">
      <c r="A183" s="157"/>
      <c r="B183" s="157"/>
      <c r="C183" s="157"/>
      <c r="D183" s="156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</row>
    <row r="184" spans="1:18">
      <c r="A184" s="157"/>
      <c r="B184" s="157"/>
      <c r="C184" s="157"/>
      <c r="D184" s="156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</row>
    <row r="185" spans="1:18">
      <c r="A185" s="157"/>
      <c r="B185" s="157"/>
      <c r="C185" s="157"/>
      <c r="D185" s="156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</row>
    <row r="186" spans="1:18">
      <c r="A186" s="157"/>
      <c r="B186" s="157"/>
      <c r="C186" s="157"/>
      <c r="D186" s="156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</row>
    <row r="187" spans="1:18">
      <c r="A187" s="157"/>
      <c r="B187" s="157"/>
      <c r="C187" s="157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</row>
    <row r="188" spans="1:18">
      <c r="A188" s="157"/>
      <c r="B188" s="157"/>
      <c r="C188" s="157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</row>
    <row r="189" spans="1:18">
      <c r="A189" s="157"/>
      <c r="B189" s="157"/>
      <c r="C189" s="157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</row>
    <row r="190" spans="1:18">
      <c r="A190" s="157"/>
      <c r="B190" s="157"/>
      <c r="C190" s="157"/>
      <c r="D190" s="156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</row>
    <row r="191" spans="1:18">
      <c r="A191" s="157"/>
      <c r="B191" s="157"/>
      <c r="C191" s="157"/>
      <c r="D191" s="156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</row>
    <row r="192" spans="1:18">
      <c r="A192" s="157"/>
      <c r="B192" s="157"/>
      <c r="C192" s="157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</row>
    <row r="193" spans="1:18">
      <c r="A193" s="157"/>
      <c r="B193" s="157"/>
      <c r="C193" s="157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</row>
    <row r="194" spans="1:18">
      <c r="A194" s="157"/>
      <c r="B194" s="157"/>
      <c r="C194" s="157"/>
      <c r="D194" s="156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</row>
    <row r="195" spans="1:18">
      <c r="A195" s="157"/>
      <c r="B195" s="157"/>
      <c r="C195" s="157"/>
      <c r="D195" s="156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</row>
    <row r="196" spans="1:18">
      <c r="A196" s="157"/>
      <c r="B196" s="157"/>
      <c r="C196" s="157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</row>
    <row r="197" spans="1:18">
      <c r="A197" s="157"/>
      <c r="B197" s="157"/>
      <c r="C197" s="157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</row>
    <row r="198" spans="1:18">
      <c r="A198" s="157"/>
      <c r="B198" s="157"/>
      <c r="C198" s="157"/>
      <c r="D198" s="156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</row>
    <row r="199" spans="1:18">
      <c r="A199" s="157"/>
      <c r="B199" s="157"/>
      <c r="C199" s="157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</row>
    <row r="200" spans="1:18">
      <c r="A200" s="157"/>
      <c r="B200" s="157"/>
      <c r="C200" s="157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</row>
    <row r="201" spans="1:18">
      <c r="A201" s="157"/>
      <c r="B201" s="157"/>
      <c r="C201" s="157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</row>
    <row r="202" spans="1:18">
      <c r="A202" s="157"/>
      <c r="B202" s="157"/>
      <c r="C202" s="157"/>
      <c r="D202" s="156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</row>
    <row r="203" spans="1:18">
      <c r="A203" s="157"/>
      <c r="B203" s="157"/>
      <c r="C203" s="157"/>
      <c r="D203" s="156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</row>
    <row r="204" spans="1:18">
      <c r="A204" s="157"/>
      <c r="B204" s="157"/>
      <c r="C204" s="157"/>
      <c r="D204" s="156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</row>
    <row r="205" spans="1:18">
      <c r="A205" s="157"/>
      <c r="B205" s="157"/>
      <c r="C205" s="157"/>
      <c r="D205" s="156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</row>
    <row r="206" spans="1:18">
      <c r="A206" s="157"/>
      <c r="B206" s="157"/>
      <c r="C206" s="157"/>
      <c r="D206" s="156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</row>
    <row r="207" spans="1:18">
      <c r="A207" s="157"/>
      <c r="B207" s="157"/>
      <c r="C207" s="157"/>
      <c r="D207" s="156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</row>
    <row r="208" spans="1:18">
      <c r="A208" s="157"/>
      <c r="B208" s="157"/>
      <c r="C208" s="157"/>
      <c r="D208" s="156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</row>
    <row r="209" spans="1:18">
      <c r="A209" s="157"/>
      <c r="B209" s="157"/>
      <c r="C209" s="157"/>
      <c r="D209" s="156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</row>
    <row r="210" spans="1:18">
      <c r="A210" s="157"/>
      <c r="B210" s="157"/>
      <c r="C210" s="157"/>
      <c r="D210" s="156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</row>
    <row r="211" spans="1:18">
      <c r="A211" s="157"/>
      <c r="B211" s="157"/>
      <c r="C211" s="157"/>
      <c r="D211" s="156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</row>
    <row r="212" spans="1:18">
      <c r="A212" s="157"/>
      <c r="B212" s="157"/>
      <c r="C212" s="157"/>
      <c r="D212" s="156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</row>
    <row r="213" spans="1:18">
      <c r="A213" s="157"/>
      <c r="B213" s="157"/>
      <c r="C213" s="157"/>
      <c r="D213" s="156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</row>
    <row r="214" spans="1:18">
      <c r="A214" s="157"/>
      <c r="B214" s="157"/>
      <c r="C214" s="157"/>
      <c r="D214" s="156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</row>
    <row r="215" spans="1:18">
      <c r="A215" s="157"/>
      <c r="B215" s="157"/>
      <c r="C215" s="157"/>
      <c r="D215" s="156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</row>
    <row r="216" spans="1:18">
      <c r="A216" s="157"/>
      <c r="B216" s="157"/>
      <c r="C216" s="157"/>
      <c r="D216" s="156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</row>
    <row r="217" spans="1:18">
      <c r="A217" s="157"/>
      <c r="B217" s="157"/>
      <c r="C217" s="157"/>
      <c r="D217" s="156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</row>
    <row r="218" spans="1:18">
      <c r="A218" s="157"/>
      <c r="B218" s="157"/>
      <c r="C218" s="157"/>
      <c r="D218" s="156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</row>
    <row r="219" spans="1:18">
      <c r="A219" s="157"/>
      <c r="B219" s="157"/>
      <c r="C219" s="157"/>
      <c r="D219" s="156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</row>
    <row r="220" spans="1:18">
      <c r="A220" s="157"/>
      <c r="B220" s="157"/>
      <c r="C220" s="157"/>
      <c r="D220" s="156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</row>
    <row r="221" spans="1:18">
      <c r="A221" s="157"/>
      <c r="B221" s="157"/>
      <c r="C221" s="157"/>
      <c r="D221" s="156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</row>
    <row r="222" spans="1:18">
      <c r="A222" s="157"/>
      <c r="B222" s="157"/>
      <c r="C222" s="157"/>
      <c r="D222" s="156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</row>
    <row r="223" spans="1:18">
      <c r="A223" s="157"/>
      <c r="B223" s="157"/>
      <c r="C223" s="157"/>
      <c r="D223" s="156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</row>
    <row r="224" spans="1:18">
      <c r="A224" s="157"/>
      <c r="B224" s="157"/>
      <c r="C224" s="157"/>
      <c r="D224" s="156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</row>
    <row r="225" spans="1:18">
      <c r="A225" s="157"/>
      <c r="B225" s="157"/>
      <c r="C225" s="157"/>
      <c r="D225" s="156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</row>
    <row r="226" spans="1:18">
      <c r="A226" s="157"/>
      <c r="B226" s="157"/>
      <c r="C226" s="157"/>
      <c r="D226" s="156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</row>
    <row r="227" spans="1:18">
      <c r="A227" s="157"/>
      <c r="B227" s="157"/>
      <c r="C227" s="157"/>
      <c r="D227" s="156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</row>
    <row r="228" spans="1:18">
      <c r="A228" s="157"/>
      <c r="B228" s="157"/>
      <c r="C228" s="157"/>
      <c r="D228" s="156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</row>
    <row r="229" spans="1:18">
      <c r="A229" s="157"/>
      <c r="B229" s="157"/>
      <c r="C229" s="157"/>
      <c r="D229" s="156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</row>
    <row r="230" spans="1:18">
      <c r="A230" s="157"/>
      <c r="B230" s="157"/>
      <c r="C230" s="157"/>
      <c r="D230" s="156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</row>
    <row r="231" spans="1:18">
      <c r="A231" s="157"/>
      <c r="B231" s="157"/>
      <c r="C231" s="157"/>
      <c r="D231" s="156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</row>
    <row r="232" spans="1:18">
      <c r="A232" s="157"/>
      <c r="B232" s="157"/>
      <c r="C232" s="157"/>
      <c r="D232" s="156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</row>
    <row r="233" spans="1:18">
      <c r="A233" s="157"/>
      <c r="B233" s="157"/>
      <c r="C233" s="157"/>
      <c r="D233" s="156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</row>
    <row r="234" spans="1:18">
      <c r="A234" s="157"/>
      <c r="B234" s="157"/>
      <c r="C234" s="157"/>
      <c r="D234" s="156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</row>
    <row r="235" spans="1:18">
      <c r="A235" s="157"/>
      <c r="B235" s="157"/>
      <c r="C235" s="157"/>
      <c r="D235" s="156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</row>
    <row r="236" spans="1:18">
      <c r="A236" s="157"/>
      <c r="B236" s="157"/>
      <c r="C236" s="157"/>
      <c r="D236" s="156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</row>
    <row r="237" spans="1:18">
      <c r="A237" s="157"/>
      <c r="B237" s="157"/>
      <c r="C237" s="157"/>
      <c r="D237" s="156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</row>
    <row r="238" spans="1:18">
      <c r="A238" s="157"/>
      <c r="B238" s="157"/>
      <c r="C238" s="157"/>
      <c r="D238" s="156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</row>
    <row r="239" spans="1:18">
      <c r="A239" s="157"/>
      <c r="B239" s="157"/>
      <c r="C239" s="157"/>
      <c r="D239" s="156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</row>
    <row r="240" spans="1:18">
      <c r="A240" s="157"/>
      <c r="B240" s="157"/>
      <c r="C240" s="157"/>
      <c r="D240" s="156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</row>
    <row r="241" spans="1:18">
      <c r="A241" s="157"/>
      <c r="B241" s="157"/>
      <c r="C241" s="157"/>
      <c r="D241" s="156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</row>
    <row r="242" spans="1:18">
      <c r="A242" s="157"/>
      <c r="B242" s="157"/>
      <c r="C242" s="157"/>
      <c r="D242" s="156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</row>
    <row r="243" spans="1:18">
      <c r="A243" s="157"/>
      <c r="B243" s="157"/>
      <c r="C243" s="157"/>
      <c r="D243" s="156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</row>
    <row r="244" spans="1:18">
      <c r="A244" s="157"/>
      <c r="B244" s="157"/>
      <c r="C244" s="157"/>
      <c r="D244" s="156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</row>
    <row r="245" spans="1:18">
      <c r="A245" s="157"/>
      <c r="B245" s="157"/>
      <c r="C245" s="157"/>
      <c r="D245" s="156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</row>
    <row r="246" spans="1:18">
      <c r="A246" s="157"/>
      <c r="B246" s="157"/>
      <c r="C246" s="157"/>
      <c r="D246" s="156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</row>
    <row r="247" spans="1:18">
      <c r="A247" s="157"/>
      <c r="B247" s="157"/>
      <c r="C247" s="157"/>
      <c r="D247" s="156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</row>
    <row r="248" spans="1:18">
      <c r="A248" s="157"/>
      <c r="B248" s="157"/>
      <c r="C248" s="157"/>
      <c r="D248" s="156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</row>
    <row r="249" spans="1:18">
      <c r="A249" s="157"/>
      <c r="B249" s="157"/>
      <c r="C249" s="157"/>
      <c r="D249" s="156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</row>
    <row r="250" spans="1:18">
      <c r="A250" s="157"/>
      <c r="B250" s="157"/>
      <c r="C250" s="157"/>
      <c r="D250" s="156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</row>
    <row r="251" spans="1:18">
      <c r="A251" s="157"/>
      <c r="B251" s="157"/>
      <c r="C251" s="157"/>
      <c r="D251" s="156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</row>
    <row r="252" spans="1:18">
      <c r="A252" s="157"/>
      <c r="B252" s="157"/>
      <c r="C252" s="157"/>
      <c r="D252" s="156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</row>
    <row r="253" spans="1:18">
      <c r="A253" s="157"/>
      <c r="B253" s="157"/>
      <c r="C253" s="157"/>
      <c r="D253" s="156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</row>
    <row r="254" spans="1:18">
      <c r="A254" s="157"/>
      <c r="B254" s="157"/>
      <c r="C254" s="157"/>
      <c r="D254" s="156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</row>
    <row r="255" spans="1:18">
      <c r="A255" s="157"/>
      <c r="B255" s="157"/>
      <c r="C255" s="157"/>
      <c r="D255" s="156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</row>
    <row r="256" spans="1:18">
      <c r="A256" s="157"/>
      <c r="B256" s="157"/>
      <c r="C256" s="157"/>
      <c r="D256" s="156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</row>
    <row r="257" spans="1:18">
      <c r="A257" s="157"/>
      <c r="B257" s="157"/>
      <c r="C257" s="157"/>
      <c r="D257" s="156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</row>
    <row r="258" spans="1:18">
      <c r="A258" s="157"/>
      <c r="B258" s="157"/>
      <c r="C258" s="157"/>
      <c r="D258" s="156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</row>
    <row r="259" spans="1:18">
      <c r="A259" s="157"/>
      <c r="B259" s="157"/>
      <c r="C259" s="157"/>
      <c r="D259" s="156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</row>
    <row r="260" spans="1:18">
      <c r="A260" s="157"/>
      <c r="B260" s="157"/>
      <c r="C260" s="157"/>
      <c r="D260" s="156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</row>
    <row r="261" spans="1:18">
      <c r="A261" s="157"/>
      <c r="B261" s="157"/>
      <c r="C261" s="157"/>
      <c r="D261" s="156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</row>
    <row r="262" spans="1:18">
      <c r="A262" s="157"/>
      <c r="B262" s="157"/>
      <c r="C262" s="157"/>
      <c r="D262" s="156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</row>
    <row r="263" spans="1:18">
      <c r="A263" s="157"/>
      <c r="B263" s="157"/>
      <c r="C263" s="157"/>
      <c r="D263" s="156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</row>
    <row r="264" spans="1:18">
      <c r="A264" s="157"/>
      <c r="B264" s="157"/>
      <c r="C264" s="157"/>
      <c r="D264" s="156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</row>
    <row r="265" spans="1:18">
      <c r="A265" s="157"/>
      <c r="B265" s="157"/>
      <c r="C265" s="157"/>
      <c r="D265" s="156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</row>
    <row r="266" spans="1:18">
      <c r="A266" s="157"/>
      <c r="B266" s="157"/>
      <c r="C266" s="157"/>
      <c r="D266" s="156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</row>
    <row r="267" spans="1:18">
      <c r="A267" s="157"/>
      <c r="B267" s="157"/>
      <c r="C267" s="157"/>
      <c r="D267" s="156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</row>
    <row r="268" spans="1:18">
      <c r="A268" s="157"/>
      <c r="B268" s="157"/>
      <c r="C268" s="157"/>
      <c r="D268" s="156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</row>
    <row r="269" spans="1:18">
      <c r="A269" s="157"/>
      <c r="B269" s="157"/>
      <c r="C269" s="157"/>
      <c r="D269" s="156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</row>
    <row r="270" spans="1:18">
      <c r="A270" s="157"/>
      <c r="B270" s="157"/>
      <c r="C270" s="157"/>
      <c r="D270" s="156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</row>
    <row r="271" spans="1:18">
      <c r="A271" s="157"/>
      <c r="B271" s="157"/>
      <c r="C271" s="157"/>
      <c r="D271" s="156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</row>
    <row r="272" spans="1:18">
      <c r="A272" s="157"/>
      <c r="B272" s="157"/>
      <c r="C272" s="157"/>
      <c r="D272" s="156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</row>
    <row r="273" spans="1:18">
      <c r="A273" s="157"/>
      <c r="B273" s="157"/>
      <c r="C273" s="157"/>
      <c r="D273" s="156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</row>
    <row r="274" spans="1:18">
      <c r="A274" s="157"/>
      <c r="B274" s="157"/>
      <c r="C274" s="157"/>
      <c r="D274" s="156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</row>
    <row r="275" spans="1:18">
      <c r="A275" s="157"/>
      <c r="B275" s="157"/>
      <c r="C275" s="157"/>
      <c r="D275" s="156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</row>
    <row r="276" spans="1:18">
      <c r="A276" s="157"/>
      <c r="B276" s="157"/>
      <c r="C276" s="157"/>
      <c r="D276" s="156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</row>
    <row r="277" spans="1:18">
      <c r="A277" s="157"/>
      <c r="B277" s="157"/>
      <c r="C277" s="157"/>
      <c r="D277" s="156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</row>
    <row r="278" spans="1:18">
      <c r="A278" s="157"/>
      <c r="B278" s="157"/>
      <c r="C278" s="157"/>
      <c r="D278" s="156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</row>
    <row r="279" spans="1:18">
      <c r="A279" s="157"/>
      <c r="B279" s="157"/>
      <c r="C279" s="157"/>
      <c r="D279" s="156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</row>
    <row r="280" spans="1:18">
      <c r="A280" s="157"/>
      <c r="B280" s="157"/>
      <c r="C280" s="157"/>
      <c r="D280" s="156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</row>
    <row r="281" spans="1:18">
      <c r="A281" s="157"/>
      <c r="B281" s="157"/>
      <c r="C281" s="157"/>
      <c r="D281" s="156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</row>
    <row r="282" spans="1:18">
      <c r="A282" s="157"/>
      <c r="B282" s="157"/>
      <c r="C282" s="157"/>
      <c r="D282" s="156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</row>
    <row r="283" spans="1:18">
      <c r="A283" s="157"/>
      <c r="B283" s="157"/>
      <c r="C283" s="157"/>
      <c r="D283" s="156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</row>
    <row r="284" spans="1:18">
      <c r="A284" s="157"/>
      <c r="B284" s="157"/>
      <c r="C284" s="157"/>
      <c r="D284" s="156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</row>
    <row r="285" spans="1:18">
      <c r="A285" s="157"/>
      <c r="B285" s="157"/>
      <c r="C285" s="157"/>
      <c r="D285" s="156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</row>
    <row r="286" spans="1:18">
      <c r="A286" s="157"/>
      <c r="B286" s="157"/>
      <c r="C286" s="157"/>
      <c r="D286" s="156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</row>
    <row r="287" spans="1:18">
      <c r="A287" s="157"/>
      <c r="B287" s="157"/>
      <c r="C287" s="157"/>
      <c r="D287" s="156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</row>
    <row r="288" spans="1:18">
      <c r="A288" s="157"/>
      <c r="B288" s="157"/>
      <c r="C288" s="157"/>
      <c r="D288" s="156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</row>
    <row r="289" spans="1:18">
      <c r="A289" s="157"/>
      <c r="B289" s="157"/>
      <c r="C289" s="157"/>
      <c r="D289" s="156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</row>
    <row r="290" spans="1:18">
      <c r="A290" s="157"/>
      <c r="B290" s="157"/>
      <c r="C290" s="157"/>
      <c r="D290" s="156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</row>
    <row r="291" spans="1:18">
      <c r="A291" s="157"/>
      <c r="B291" s="157"/>
      <c r="C291" s="157"/>
      <c r="D291" s="156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</row>
    <row r="292" spans="1:18">
      <c r="A292" s="157"/>
      <c r="B292" s="157"/>
      <c r="C292" s="157"/>
      <c r="D292" s="156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</row>
    <row r="293" spans="1:18">
      <c r="A293" s="157"/>
      <c r="B293" s="157"/>
      <c r="C293" s="157"/>
      <c r="D293" s="156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</row>
    <row r="294" spans="1:18">
      <c r="A294" s="157"/>
      <c r="B294" s="157"/>
      <c r="C294" s="157"/>
      <c r="D294" s="156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</row>
    <row r="295" spans="1:18">
      <c r="A295" s="157"/>
      <c r="B295" s="157"/>
      <c r="C295" s="157"/>
      <c r="D295" s="156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</row>
    <row r="296" spans="1:18">
      <c r="A296" s="157"/>
      <c r="B296" s="157"/>
      <c r="C296" s="157"/>
      <c r="D296" s="156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</row>
    <row r="297" spans="1:18">
      <c r="A297" s="157"/>
      <c r="B297" s="157"/>
      <c r="C297" s="157"/>
      <c r="D297" s="156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</row>
    <row r="298" spans="1:18">
      <c r="A298" s="157"/>
      <c r="B298" s="157"/>
      <c r="C298" s="157"/>
      <c r="D298" s="156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</row>
    <row r="299" spans="1:18">
      <c r="A299" s="157"/>
      <c r="B299" s="157"/>
      <c r="C299" s="157"/>
      <c r="D299" s="156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</row>
    <row r="300" spans="1:18">
      <c r="A300" s="157"/>
      <c r="B300" s="157"/>
      <c r="C300" s="157"/>
      <c r="D300" s="156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</row>
    <row r="301" spans="1:18">
      <c r="A301" s="157"/>
      <c r="B301" s="157"/>
      <c r="C301" s="157"/>
      <c r="D301" s="156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</row>
    <row r="302" spans="1:18">
      <c r="A302" s="157"/>
      <c r="B302" s="157"/>
      <c r="C302" s="157"/>
      <c r="D302" s="156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</row>
    <row r="303" spans="1:18">
      <c r="A303" s="157"/>
      <c r="B303" s="157"/>
      <c r="C303" s="157"/>
      <c r="D303" s="156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</row>
    <row r="304" spans="1:18">
      <c r="A304" s="157"/>
      <c r="B304" s="157"/>
      <c r="C304" s="157"/>
      <c r="D304" s="156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</row>
    <row r="305" spans="1:18">
      <c r="A305" s="157"/>
      <c r="B305" s="157"/>
      <c r="C305" s="157"/>
      <c r="D305" s="156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</row>
    <row r="306" spans="1:18">
      <c r="A306" s="157"/>
      <c r="B306" s="157"/>
      <c r="C306" s="157"/>
      <c r="D306" s="156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</row>
    <row r="307" spans="1:18">
      <c r="A307" s="157"/>
      <c r="B307" s="157"/>
      <c r="C307" s="157"/>
      <c r="D307" s="156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</row>
    <row r="308" spans="1:18">
      <c r="A308" s="157"/>
      <c r="B308" s="157"/>
      <c r="C308" s="157"/>
      <c r="D308" s="156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</row>
    <row r="309" spans="1:18">
      <c r="A309" s="157"/>
      <c r="B309" s="157"/>
      <c r="C309" s="157"/>
      <c r="D309" s="156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</row>
    <row r="310" spans="1:18">
      <c r="A310" s="157"/>
      <c r="B310" s="157"/>
      <c r="C310" s="157"/>
      <c r="D310" s="156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</row>
    <row r="311" spans="1:18">
      <c r="A311" s="157"/>
      <c r="B311" s="157"/>
      <c r="C311" s="157"/>
      <c r="D311" s="156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</row>
    <row r="312" spans="1:18">
      <c r="A312" s="157"/>
      <c r="B312" s="157"/>
      <c r="C312" s="157"/>
      <c r="D312" s="156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</row>
    <row r="313" spans="1:18">
      <c r="A313" s="157"/>
      <c r="B313" s="157"/>
      <c r="C313" s="157"/>
      <c r="D313" s="156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</row>
    <row r="314" spans="1:18">
      <c r="A314" s="157"/>
      <c r="B314" s="157"/>
      <c r="C314" s="157"/>
      <c r="D314" s="156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</row>
    <row r="315" spans="1:18">
      <c r="A315" s="157"/>
      <c r="B315" s="157"/>
      <c r="C315" s="157"/>
      <c r="D315" s="156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</row>
    <row r="316" spans="1:18">
      <c r="A316" s="157"/>
      <c r="B316" s="157"/>
      <c r="C316" s="157"/>
      <c r="D316" s="156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</row>
    <row r="317" spans="1:18">
      <c r="A317" s="157"/>
      <c r="B317" s="157"/>
      <c r="C317" s="157"/>
      <c r="D317" s="156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</row>
    <row r="318" spans="1:18">
      <c r="A318" s="157"/>
      <c r="B318" s="157"/>
      <c r="C318" s="157"/>
      <c r="D318" s="156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</row>
    <row r="319" spans="1:18">
      <c r="A319" s="157"/>
      <c r="B319" s="157"/>
      <c r="C319" s="157"/>
      <c r="D319" s="156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</row>
    <row r="320" spans="1:18">
      <c r="A320" s="157"/>
      <c r="B320" s="157"/>
      <c r="C320" s="157"/>
      <c r="D320" s="156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</row>
    <row r="321" spans="1:18">
      <c r="A321" s="157"/>
      <c r="B321" s="157"/>
      <c r="C321" s="157"/>
      <c r="D321" s="156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</row>
    <row r="322" spans="1:18">
      <c r="A322" s="157"/>
      <c r="B322" s="157"/>
      <c r="C322" s="157"/>
      <c r="D322" s="156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</row>
    <row r="323" spans="1:18">
      <c r="A323" s="157"/>
      <c r="B323" s="157"/>
      <c r="C323" s="157"/>
      <c r="D323" s="156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</row>
    <row r="324" spans="1:18">
      <c r="A324" s="157"/>
      <c r="B324" s="157"/>
      <c r="C324" s="157"/>
      <c r="D324" s="156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</row>
    <row r="325" spans="1:18">
      <c r="A325" s="157"/>
      <c r="B325" s="157"/>
      <c r="C325" s="157"/>
      <c r="D325" s="156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</row>
    <row r="326" spans="1:18">
      <c r="A326" s="157"/>
      <c r="B326" s="157"/>
      <c r="C326" s="157"/>
      <c r="D326" s="156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</row>
    <row r="327" spans="1:18">
      <c r="A327" s="157"/>
      <c r="B327" s="157"/>
      <c r="C327" s="157"/>
      <c r="D327" s="156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</row>
    <row r="328" spans="1:18">
      <c r="A328" s="157"/>
      <c r="B328" s="157"/>
      <c r="C328" s="157"/>
      <c r="D328" s="156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</row>
    <row r="329" spans="1:18">
      <c r="A329" s="157"/>
      <c r="B329" s="157"/>
      <c r="C329" s="157"/>
      <c r="D329" s="156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</row>
    <row r="330" spans="1:18">
      <c r="A330" s="157"/>
      <c r="B330" s="157"/>
      <c r="C330" s="157"/>
      <c r="D330" s="156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</row>
    <row r="331" spans="1:18">
      <c r="A331" s="157"/>
      <c r="B331" s="157"/>
      <c r="C331" s="157"/>
      <c r="D331" s="156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</row>
    <row r="332" spans="1:18">
      <c r="A332" s="157"/>
      <c r="B332" s="157"/>
      <c r="C332" s="157"/>
      <c r="D332" s="156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</row>
    <row r="333" spans="1:18">
      <c r="A333" s="157"/>
      <c r="B333" s="157"/>
      <c r="C333" s="157"/>
      <c r="D333" s="156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</row>
    <row r="334" spans="1:18">
      <c r="A334" s="157"/>
      <c r="B334" s="157"/>
      <c r="C334" s="157"/>
      <c r="D334" s="156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</row>
    <row r="335" spans="1:18">
      <c r="A335" s="157"/>
      <c r="B335" s="157"/>
      <c r="C335" s="157"/>
      <c r="D335" s="156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</row>
    <row r="336" spans="1:18">
      <c r="A336" s="157"/>
      <c r="B336" s="157"/>
      <c r="C336" s="157"/>
      <c r="D336" s="156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</row>
    <row r="337" spans="1:18">
      <c r="A337" s="157"/>
      <c r="B337" s="157"/>
      <c r="C337" s="157"/>
      <c r="D337" s="156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</row>
    <row r="338" spans="1:18">
      <c r="A338" s="157"/>
      <c r="B338" s="157"/>
      <c r="C338" s="157"/>
      <c r="D338" s="156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</row>
    <row r="339" spans="1:18">
      <c r="A339" s="157"/>
      <c r="B339" s="157"/>
      <c r="C339" s="157"/>
      <c r="D339" s="156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</row>
  </sheetData>
  <mergeCells count="171">
    <mergeCell ref="C33:C34"/>
    <mergeCell ref="C31:C32"/>
    <mergeCell ref="C29:C30"/>
    <mergeCell ref="C27:C28"/>
    <mergeCell ref="C25:C26"/>
    <mergeCell ref="C23:C24"/>
    <mergeCell ref="C21:C22"/>
    <mergeCell ref="C19:C20"/>
    <mergeCell ref="C17:C18"/>
    <mergeCell ref="B11:B12"/>
    <mergeCell ref="B27:B28"/>
    <mergeCell ref="B9:B10"/>
    <mergeCell ref="C9:C10"/>
    <mergeCell ref="B31:B32"/>
    <mergeCell ref="C163:C164"/>
    <mergeCell ref="B127:B128"/>
    <mergeCell ref="A110:C110"/>
    <mergeCell ref="B78:B79"/>
    <mergeCell ref="B98:B99"/>
    <mergeCell ref="B119:B120"/>
    <mergeCell ref="C119:C120"/>
    <mergeCell ref="B139:B140"/>
    <mergeCell ref="C123:C124"/>
    <mergeCell ref="B145:B146"/>
    <mergeCell ref="C125:C126"/>
    <mergeCell ref="B125:B126"/>
    <mergeCell ref="B115:B116"/>
    <mergeCell ref="B141:B142"/>
    <mergeCell ref="B133:B134"/>
    <mergeCell ref="B135:B136"/>
    <mergeCell ref="C161:C162"/>
    <mergeCell ref="B41:B42"/>
    <mergeCell ref="B23:B24"/>
    <mergeCell ref="P58:P59"/>
    <mergeCell ref="A113:A114"/>
    <mergeCell ref="B113:B114"/>
    <mergeCell ref="C113:C114"/>
    <mergeCell ref="E113:O113"/>
    <mergeCell ref="P113:P114"/>
    <mergeCell ref="C60:C61"/>
    <mergeCell ref="B60:B61"/>
    <mergeCell ref="B80:B81"/>
    <mergeCell ref="B90:B91"/>
    <mergeCell ref="B74:B75"/>
    <mergeCell ref="B84:B85"/>
    <mergeCell ref="B82:B83"/>
    <mergeCell ref="B96:B97"/>
    <mergeCell ref="C68:C69"/>
    <mergeCell ref="B66:B67"/>
    <mergeCell ref="A58:A59"/>
    <mergeCell ref="B106:B107"/>
    <mergeCell ref="B19:B20"/>
    <mergeCell ref="B17:B18"/>
    <mergeCell ref="B15:B16"/>
    <mergeCell ref="Q113:R113"/>
    <mergeCell ref="B62:B63"/>
    <mergeCell ref="B72:B73"/>
    <mergeCell ref="B76:B77"/>
    <mergeCell ref="B102:B103"/>
    <mergeCell ref="B104:B105"/>
    <mergeCell ref="C62:C63"/>
    <mergeCell ref="C70:C71"/>
    <mergeCell ref="B68:B69"/>
    <mergeCell ref="B70:B71"/>
    <mergeCell ref="B94:B95"/>
    <mergeCell ref="A111:C111"/>
    <mergeCell ref="A60:A109"/>
    <mergeCell ref="B88:B89"/>
    <mergeCell ref="C66:C67"/>
    <mergeCell ref="B92:B93"/>
    <mergeCell ref="C106:C107"/>
    <mergeCell ref="E58:O58"/>
    <mergeCell ref="C108:C109"/>
    <mergeCell ref="B108:B109"/>
    <mergeCell ref="B49:B50"/>
    <mergeCell ref="A1:R1"/>
    <mergeCell ref="P3:P4"/>
    <mergeCell ref="E3:O3"/>
    <mergeCell ref="B3:B4"/>
    <mergeCell ref="A3:A4"/>
    <mergeCell ref="C3:C4"/>
    <mergeCell ref="A55:C55"/>
    <mergeCell ref="B53:B54"/>
    <mergeCell ref="C53:C54"/>
    <mergeCell ref="B47:B48"/>
    <mergeCell ref="B13:B14"/>
    <mergeCell ref="B21:B22"/>
    <mergeCell ref="B29:B30"/>
    <mergeCell ref="B37:B38"/>
    <mergeCell ref="B33:B34"/>
    <mergeCell ref="B5:B6"/>
    <mergeCell ref="A5:A54"/>
    <mergeCell ref="B7:B8"/>
    <mergeCell ref="B25:B26"/>
    <mergeCell ref="C5:C6"/>
    <mergeCell ref="C15:C16"/>
    <mergeCell ref="C7:C8"/>
    <mergeCell ref="C11:C12"/>
    <mergeCell ref="C13:C14"/>
    <mergeCell ref="A166:C166"/>
    <mergeCell ref="A165:C165"/>
    <mergeCell ref="B117:B118"/>
    <mergeCell ref="C117:C118"/>
    <mergeCell ref="B149:B150"/>
    <mergeCell ref="B151:B152"/>
    <mergeCell ref="B153:B154"/>
    <mergeCell ref="B137:B138"/>
    <mergeCell ref="B129:B130"/>
    <mergeCell ref="B143:B144"/>
    <mergeCell ref="B157:B158"/>
    <mergeCell ref="B147:B148"/>
    <mergeCell ref="B161:B162"/>
    <mergeCell ref="B121:B122"/>
    <mergeCell ref="B155:B156"/>
    <mergeCell ref="B131:B132"/>
    <mergeCell ref="B159:B160"/>
    <mergeCell ref="B123:B124"/>
    <mergeCell ref="A115:A164"/>
    <mergeCell ref="B163:B164"/>
    <mergeCell ref="C127:C128"/>
    <mergeCell ref="C129:C130"/>
    <mergeCell ref="B45:B46"/>
    <mergeCell ref="B100:B101"/>
    <mergeCell ref="B58:B59"/>
    <mergeCell ref="C58:C59"/>
    <mergeCell ref="A56:C56"/>
    <mergeCell ref="B35:B36"/>
    <mergeCell ref="B43:B44"/>
    <mergeCell ref="B51:B52"/>
    <mergeCell ref="C51:C52"/>
    <mergeCell ref="B39:B40"/>
    <mergeCell ref="B86:B87"/>
    <mergeCell ref="B64:B65"/>
    <mergeCell ref="C64:C65"/>
    <mergeCell ref="C49:C50"/>
    <mergeCell ref="C45:C46"/>
    <mergeCell ref="C43:C44"/>
    <mergeCell ref="C41:C42"/>
    <mergeCell ref="C39:C40"/>
    <mergeCell ref="C37:C38"/>
    <mergeCell ref="C35:C36"/>
    <mergeCell ref="C137:C138"/>
    <mergeCell ref="C135:C136"/>
    <mergeCell ref="C133:C134"/>
    <mergeCell ref="C131:C132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15:C116"/>
    <mergeCell ref="C121:C122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39:C140"/>
  </mergeCells>
  <phoneticPr fontId="4" type="noConversion"/>
  <printOptions horizontalCentered="1"/>
  <pageMargins left="0.3" right="0.3" top="0.3" bottom="0.3" header="0.1" footer="0.1"/>
  <pageSetup paperSize="9" scale="49" firstPageNumber="2" fitToHeight="0" orientation="portrait" r:id="rId1"/>
  <headerFooter>
    <oddFooter>&amp;L&amp;"MS Sans Serif,Regular"No. Form : FM/PROD-011&amp;R&amp;"MS Sans Serif,Regular"Reported by Planning Section           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509C-4846-4CD4-A483-5275E5E771D6}">
  <sheetPr>
    <pageSetUpPr fitToPage="1"/>
  </sheetPr>
  <dimension ref="A1:AC376"/>
  <sheetViews>
    <sheetView showGridLines="0" view="pageBreakPreview" zoomScale="85" zoomScaleNormal="75" zoomScaleSheetLayoutView="85" workbookViewId="0">
      <selection activeCell="Q17" sqref="Q17"/>
    </sheetView>
  </sheetViews>
  <sheetFormatPr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15" width="10.28515625" style="1" customWidth="1"/>
    <col min="16" max="19" width="15.7109375" style="1" customWidth="1"/>
    <col min="20" max="20" width="9.5703125" style="1" bestFit="1" customWidth="1"/>
    <col min="21" max="22" width="9.140625" style="1"/>
    <col min="23" max="23" width="9.5703125" style="1" bestFit="1" customWidth="1"/>
    <col min="24" max="34" width="15.7109375" style="1" customWidth="1"/>
    <col min="35" max="16384" width="9.140625" style="1"/>
  </cols>
  <sheetData>
    <row r="1" spans="1:25" ht="30">
      <c r="A1" s="619" t="s">
        <v>199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</row>
    <row r="2" spans="1:25" ht="12" customHeight="1">
      <c r="A2" s="59"/>
      <c r="B2" s="59"/>
      <c r="C2" s="59"/>
      <c r="D2" s="173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5" ht="12" customHeight="1">
      <c r="A3" s="624" t="s">
        <v>4</v>
      </c>
      <c r="B3" s="626" t="s">
        <v>2</v>
      </c>
      <c r="C3" s="622" t="s">
        <v>0</v>
      </c>
      <c r="D3" s="35" t="s">
        <v>12</v>
      </c>
      <c r="E3" s="621">
        <f>+PAMA!E3</f>
        <v>2023</v>
      </c>
      <c r="F3" s="622"/>
      <c r="G3" s="622"/>
      <c r="H3" s="622"/>
      <c r="I3" s="622"/>
      <c r="J3" s="622"/>
      <c r="K3" s="622"/>
      <c r="L3" s="622"/>
      <c r="M3" s="622"/>
      <c r="N3" s="622"/>
      <c r="O3" s="623"/>
      <c r="P3" s="620" t="s">
        <v>7</v>
      </c>
      <c r="Q3" s="36"/>
      <c r="R3" s="36"/>
    </row>
    <row r="4" spans="1:25" ht="12" customHeight="1">
      <c r="A4" s="658"/>
      <c r="B4" s="659"/>
      <c r="C4" s="660"/>
      <c r="D4" s="111" t="s">
        <v>13</v>
      </c>
      <c r="E4" s="174">
        <f>+PAMA!E4</f>
        <v>45017</v>
      </c>
      <c r="F4" s="113">
        <f t="shared" ref="F4:N4" si="0">+E4+1</f>
        <v>45018</v>
      </c>
      <c r="G4" s="113">
        <f t="shared" si="0"/>
        <v>45019</v>
      </c>
      <c r="H4" s="113">
        <f t="shared" si="0"/>
        <v>45020</v>
      </c>
      <c r="I4" s="113">
        <f t="shared" si="0"/>
        <v>45021</v>
      </c>
      <c r="J4" s="113">
        <f t="shared" si="0"/>
        <v>45022</v>
      </c>
      <c r="K4" s="113">
        <f t="shared" si="0"/>
        <v>45023</v>
      </c>
      <c r="L4" s="113">
        <f t="shared" si="0"/>
        <v>45024</v>
      </c>
      <c r="M4" s="113">
        <f t="shared" si="0"/>
        <v>45025</v>
      </c>
      <c r="N4" s="113">
        <f t="shared" si="0"/>
        <v>45026</v>
      </c>
      <c r="O4" s="114"/>
      <c r="P4" s="618"/>
      <c r="Q4" s="36"/>
      <c r="R4" s="41"/>
      <c r="S4" s="4"/>
      <c r="T4" s="4"/>
      <c r="U4" s="4"/>
      <c r="V4" s="4"/>
      <c r="W4" s="4"/>
      <c r="X4" s="4"/>
      <c r="Y4" s="4"/>
    </row>
    <row r="5" spans="1:25" ht="12" customHeight="1">
      <c r="A5" s="683" t="s">
        <v>197</v>
      </c>
      <c r="B5" s="695">
        <v>1</v>
      </c>
      <c r="C5" s="656" t="s">
        <v>193</v>
      </c>
      <c r="D5" s="321" t="s">
        <v>3</v>
      </c>
      <c r="E5" s="311">
        <v>0</v>
      </c>
      <c r="F5" s="311">
        <v>0</v>
      </c>
      <c r="G5" s="332">
        <v>0</v>
      </c>
      <c r="H5" s="312">
        <v>0</v>
      </c>
      <c r="I5" s="311">
        <v>836</v>
      </c>
      <c r="J5" s="311">
        <v>0</v>
      </c>
      <c r="K5" s="306">
        <v>0</v>
      </c>
      <c r="L5" s="341">
        <v>0</v>
      </c>
      <c r="M5" s="311">
        <v>0</v>
      </c>
      <c r="N5" s="311">
        <v>0</v>
      </c>
      <c r="O5" s="44"/>
      <c r="P5" s="65">
        <f>IF(SUM(E6:O6)=0,0,SUMPRODUCT(E5:O5,E6:O6)/SUM(E6:O6))</f>
        <v>836</v>
      </c>
      <c r="Q5" s="58"/>
      <c r="R5" s="175"/>
      <c r="S5" s="4"/>
      <c r="T5" s="4"/>
    </row>
    <row r="6" spans="1:25" ht="12" customHeight="1">
      <c r="A6" s="654"/>
      <c r="B6" s="655"/>
      <c r="C6" s="651"/>
      <c r="D6" s="320" t="s">
        <v>5</v>
      </c>
      <c r="E6" s="308"/>
      <c r="F6" s="308"/>
      <c r="G6" s="331"/>
      <c r="H6" s="308"/>
      <c r="I6" s="308">
        <v>2335</v>
      </c>
      <c r="J6" s="308"/>
      <c r="K6" s="308"/>
      <c r="L6" s="338"/>
      <c r="M6" s="308"/>
      <c r="N6" s="308"/>
      <c r="O6" s="50"/>
      <c r="P6" s="51">
        <f>IF(SUM(E5:O5)=0,0,SUMPRODUCT(E6:O6,E5:O5)/SUM(E5:O5))</f>
        <v>2335</v>
      </c>
      <c r="Q6" s="58"/>
      <c r="R6" s="175"/>
      <c r="S6" s="4"/>
      <c r="T6" s="4"/>
    </row>
    <row r="7" spans="1:25" ht="12" customHeight="1">
      <c r="A7" s="654"/>
      <c r="B7" s="652">
        <f>+B5+1</f>
        <v>2</v>
      </c>
      <c r="C7" s="699" t="s">
        <v>194</v>
      </c>
      <c r="D7" s="69" t="s">
        <v>3</v>
      </c>
      <c r="E7" s="311">
        <v>1705</v>
      </c>
      <c r="F7" s="311">
        <v>2618</v>
      </c>
      <c r="G7" s="332">
        <v>3718</v>
      </c>
      <c r="H7" s="312">
        <v>3960</v>
      </c>
      <c r="I7" s="311">
        <v>3773</v>
      </c>
      <c r="J7" s="311">
        <v>3091</v>
      </c>
      <c r="K7" s="62">
        <v>1155</v>
      </c>
      <c r="L7" s="62">
        <v>0</v>
      </c>
      <c r="M7" s="62">
        <v>0</v>
      </c>
      <c r="N7" s="62">
        <v>198</v>
      </c>
      <c r="O7" s="64"/>
      <c r="P7" s="65">
        <f>IF(SUM(E8:O8)=0,0,SUMPRODUCT(E7:O7,E8:O8)/SUM(E8:O8))</f>
        <v>2499.8323901464714</v>
      </c>
      <c r="Q7" s="66"/>
      <c r="R7" s="176"/>
      <c r="S7" s="5"/>
    </row>
    <row r="8" spans="1:25" ht="12" customHeight="1">
      <c r="A8" s="654"/>
      <c r="B8" s="655"/>
      <c r="C8" s="651"/>
      <c r="D8" s="70" t="s">
        <v>5</v>
      </c>
      <c r="E8" s="308">
        <v>2212</v>
      </c>
      <c r="F8" s="308">
        <v>2222</v>
      </c>
      <c r="G8" s="331">
        <v>2077</v>
      </c>
      <c r="H8" s="309">
        <v>2149</v>
      </c>
      <c r="I8" s="308">
        <v>2341</v>
      </c>
      <c r="J8" s="308">
        <v>2341</v>
      </c>
      <c r="K8" s="48">
        <v>2341</v>
      </c>
      <c r="L8" s="48"/>
      <c r="M8" s="48"/>
      <c r="N8" s="48">
        <v>2341</v>
      </c>
      <c r="O8" s="50"/>
      <c r="P8" s="51">
        <f>IF(SUM(E7:O7)=0,0,SUMPRODUCT(E8:O8,E7:O7)/SUM(E7:O7))</f>
        <v>2228.5576713819369</v>
      </c>
      <c r="Q8" s="66"/>
      <c r="R8" s="59"/>
      <c r="S8" s="6"/>
    </row>
    <row r="9" spans="1:25" ht="12" customHeight="1">
      <c r="A9" s="654"/>
      <c r="B9" s="652">
        <f>+B7+1</f>
        <v>3</v>
      </c>
      <c r="C9" s="650" t="s">
        <v>195</v>
      </c>
      <c r="D9" s="69" t="s">
        <v>3</v>
      </c>
      <c r="E9" s="311">
        <v>1738</v>
      </c>
      <c r="F9" s="311">
        <v>550</v>
      </c>
      <c r="G9" s="332">
        <v>2200</v>
      </c>
      <c r="H9" s="312">
        <v>2893</v>
      </c>
      <c r="I9" s="311">
        <v>2112</v>
      </c>
      <c r="J9" s="311">
        <v>1287</v>
      </c>
      <c r="K9" s="62">
        <v>759</v>
      </c>
      <c r="L9" s="62">
        <v>0</v>
      </c>
      <c r="M9" s="62">
        <v>0</v>
      </c>
      <c r="N9" s="62">
        <v>0</v>
      </c>
      <c r="O9" s="64"/>
      <c r="P9" s="65">
        <f>IF(SUM(E10:O10)=0,0,SUMPRODUCT(E9:O9,E10:O10)/SUM(E10:O10))</f>
        <v>1629.2488427299704</v>
      </c>
      <c r="Q9" s="66"/>
      <c r="R9" s="59"/>
      <c r="S9" s="6"/>
    </row>
    <row r="10" spans="1:25" ht="12" customHeight="1">
      <c r="A10" s="654"/>
      <c r="B10" s="655"/>
      <c r="C10" s="651"/>
      <c r="D10" s="70" t="s">
        <v>5</v>
      </c>
      <c r="E10" s="308">
        <v>2318</v>
      </c>
      <c r="F10" s="308">
        <v>2418</v>
      </c>
      <c r="G10" s="331">
        <v>2223</v>
      </c>
      <c r="H10" s="309">
        <v>2319</v>
      </c>
      <c r="I10" s="308">
        <v>2524</v>
      </c>
      <c r="J10" s="308">
        <v>2524</v>
      </c>
      <c r="K10" s="48">
        <v>2524</v>
      </c>
      <c r="L10" s="48"/>
      <c r="M10" s="48"/>
      <c r="N10" s="48"/>
      <c r="O10" s="50"/>
      <c r="P10" s="51">
        <f>IF(SUM(E9:O9)=0,0,SUMPRODUCT(E10:O10,E9:O9)/SUM(E9:O9))</f>
        <v>2379.1353670162057</v>
      </c>
      <c r="Q10" s="66"/>
      <c r="R10" s="59"/>
      <c r="S10" s="6"/>
    </row>
    <row r="11" spans="1:25" ht="12" customHeight="1">
      <c r="A11" s="654"/>
      <c r="B11" s="652">
        <f>+B9+1</f>
        <v>4</v>
      </c>
      <c r="C11" s="650" t="s">
        <v>196</v>
      </c>
      <c r="D11" s="69" t="s">
        <v>3</v>
      </c>
      <c r="E11" s="311">
        <v>1496</v>
      </c>
      <c r="F11" s="311">
        <v>2508</v>
      </c>
      <c r="G11" s="332">
        <v>3047</v>
      </c>
      <c r="H11" s="312">
        <v>2871</v>
      </c>
      <c r="I11" s="311">
        <v>3817</v>
      </c>
      <c r="J11" s="311">
        <v>1364</v>
      </c>
      <c r="K11" s="62">
        <v>308</v>
      </c>
      <c r="L11" s="62">
        <v>0</v>
      </c>
      <c r="M11" s="62">
        <v>0</v>
      </c>
      <c r="N11" s="62">
        <v>0</v>
      </c>
      <c r="O11" s="64"/>
      <c r="P11" s="65">
        <f>IF(SUM(E12:O12)=0,0,SUMPRODUCT(E11:O11,E12:O12)/SUM(E12:O12))</f>
        <v>2063.1543059843657</v>
      </c>
      <c r="Q11" s="66"/>
      <c r="R11" s="59"/>
      <c r="S11" s="6"/>
    </row>
    <row r="12" spans="1:25" ht="12" customHeight="1">
      <c r="A12" s="654"/>
      <c r="B12" s="655"/>
      <c r="C12" s="651"/>
      <c r="D12" s="70" t="s">
        <v>5</v>
      </c>
      <c r="E12" s="308">
        <v>2362</v>
      </c>
      <c r="F12" s="308">
        <v>2525</v>
      </c>
      <c r="G12" s="331">
        <v>2328</v>
      </c>
      <c r="H12" s="309">
        <v>2386</v>
      </c>
      <c r="I12" s="308">
        <v>972</v>
      </c>
      <c r="J12" s="308">
        <v>2325</v>
      </c>
      <c r="K12" s="48">
        <v>2325</v>
      </c>
      <c r="L12" s="48"/>
      <c r="M12" s="48"/>
      <c r="N12" s="48"/>
      <c r="O12" s="50"/>
      <c r="P12" s="51">
        <f>IF(SUM(E11:O11)=0,0,SUMPRODUCT(E12:O12,E11:O11)/SUM(E11:O11))</f>
        <v>2037.9857244825125</v>
      </c>
      <c r="Q12" s="66"/>
      <c r="R12" s="59"/>
      <c r="S12" s="6"/>
    </row>
    <row r="13" spans="1:25" ht="12" hidden="1" customHeight="1">
      <c r="A13" s="654"/>
      <c r="B13" s="586">
        <f>+B11+1</f>
        <v>5</v>
      </c>
      <c r="C13" s="700"/>
      <c r="D13" s="69" t="s">
        <v>3</v>
      </c>
      <c r="E13" s="61"/>
      <c r="F13" s="62"/>
      <c r="G13" s="63"/>
      <c r="H13" s="63"/>
      <c r="I13" s="63"/>
      <c r="J13" s="62"/>
      <c r="K13" s="62"/>
      <c r="L13" s="62"/>
      <c r="M13" s="62"/>
      <c r="N13" s="62"/>
      <c r="O13" s="64"/>
      <c r="P13" s="65">
        <f>IF(SUM(E14:O14)=0,0,SUMPRODUCT(E13:O13,E14:O14)/SUM(E14:O14))</f>
        <v>0</v>
      </c>
      <c r="Q13" s="66"/>
      <c r="R13" s="59"/>
      <c r="S13" s="6"/>
    </row>
    <row r="14" spans="1:25" ht="12" hidden="1" customHeight="1">
      <c r="A14" s="654"/>
      <c r="B14" s="586"/>
      <c r="C14" s="670"/>
      <c r="D14" s="70" t="s">
        <v>5</v>
      </c>
      <c r="E14" s="47"/>
      <c r="F14" s="48"/>
      <c r="G14" s="49"/>
      <c r="H14" s="49"/>
      <c r="I14" s="49"/>
      <c r="J14" s="48"/>
      <c r="K14" s="48"/>
      <c r="L14" s="48"/>
      <c r="M14" s="48"/>
      <c r="N14" s="48"/>
      <c r="O14" s="50"/>
      <c r="P14" s="51">
        <f>IF(SUM(E13:O13)=0,0,SUMPRODUCT(E14:O14,E13:O13)/SUM(E13:O13))</f>
        <v>0</v>
      </c>
      <c r="Q14" s="66"/>
      <c r="R14" s="59"/>
      <c r="S14" s="6"/>
    </row>
    <row r="15" spans="1:25" ht="12" hidden="1" customHeight="1">
      <c r="A15" s="654"/>
      <c r="B15" s="586">
        <f>+B13+1</f>
        <v>6</v>
      </c>
      <c r="C15" s="700"/>
      <c r="D15" s="69" t="s">
        <v>3</v>
      </c>
      <c r="E15" s="61"/>
      <c r="F15" s="62"/>
      <c r="G15" s="63"/>
      <c r="H15" s="63"/>
      <c r="I15" s="63"/>
      <c r="J15" s="62"/>
      <c r="K15" s="62"/>
      <c r="L15" s="62"/>
      <c r="M15" s="62"/>
      <c r="N15" s="62"/>
      <c r="O15" s="64"/>
      <c r="P15" s="65">
        <f>IF(SUM(E16:O16)=0,0,SUMPRODUCT(E15:O15,E16:O16)/SUM(E16:O16))</f>
        <v>0</v>
      </c>
      <c r="Q15" s="66"/>
      <c r="R15" s="59"/>
      <c r="S15" s="6"/>
    </row>
    <row r="16" spans="1:25" ht="12" hidden="1" customHeight="1">
      <c r="A16" s="654"/>
      <c r="B16" s="586"/>
      <c r="C16" s="670"/>
      <c r="D16" s="70" t="s">
        <v>5</v>
      </c>
      <c r="E16" s="47"/>
      <c r="F16" s="48"/>
      <c r="G16" s="49"/>
      <c r="H16" s="49"/>
      <c r="I16" s="49"/>
      <c r="J16" s="48"/>
      <c r="K16" s="48"/>
      <c r="L16" s="48"/>
      <c r="M16" s="48"/>
      <c r="N16" s="48"/>
      <c r="O16" s="50"/>
      <c r="P16" s="51">
        <f>IF(SUM(E15:O15)=0,0,SUMPRODUCT(E16:O16,E15:O15)/SUM(E15:O15))</f>
        <v>0</v>
      </c>
      <c r="Q16" s="66"/>
      <c r="R16" s="59"/>
      <c r="S16" s="6"/>
    </row>
    <row r="17" spans="1:18" ht="12" customHeight="1">
      <c r="A17" s="610" t="s">
        <v>6</v>
      </c>
      <c r="B17" s="611"/>
      <c r="C17" s="611"/>
      <c r="D17" s="118" t="s">
        <v>3</v>
      </c>
      <c r="E17" s="81">
        <f>E5+E7+E9+E11+E13+E15</f>
        <v>4939</v>
      </c>
      <c r="F17" s="82">
        <f t="shared" ref="F17:O17" si="1">F5+F7+F9+F11+F13+F15</f>
        <v>5676</v>
      </c>
      <c r="G17" s="82">
        <f t="shared" si="1"/>
        <v>8965</v>
      </c>
      <c r="H17" s="82">
        <f t="shared" si="1"/>
        <v>9724</v>
      </c>
      <c r="I17" s="82">
        <f t="shared" si="1"/>
        <v>10538</v>
      </c>
      <c r="J17" s="82">
        <f t="shared" si="1"/>
        <v>5742</v>
      </c>
      <c r="K17" s="82">
        <f t="shared" si="1"/>
        <v>2222</v>
      </c>
      <c r="L17" s="82">
        <f t="shared" si="1"/>
        <v>0</v>
      </c>
      <c r="M17" s="82">
        <f t="shared" si="1"/>
        <v>0</v>
      </c>
      <c r="N17" s="82">
        <f t="shared" si="1"/>
        <v>198</v>
      </c>
      <c r="O17" s="83">
        <f t="shared" si="1"/>
        <v>0</v>
      </c>
      <c r="P17" s="84">
        <f>IF(SUM(E18:O18)=0,0,SUMPRODUCT(E17:O17,E18:O18)/SUM(E18:O18))</f>
        <v>5836.5108541401378</v>
      </c>
      <c r="Q17" s="66"/>
      <c r="R17" s="58"/>
    </row>
    <row r="18" spans="1:18" ht="12" customHeight="1">
      <c r="A18" s="608" t="s">
        <v>1</v>
      </c>
      <c r="B18" s="609"/>
      <c r="C18" s="609"/>
      <c r="D18" s="119" t="s">
        <v>5</v>
      </c>
      <c r="E18" s="77">
        <f>IF(E17=0,0,(E5*E6+E7*E8+E9*E10+E11*E12+E13*E14+E15*E16)/E17)</f>
        <v>2294.7349665924276</v>
      </c>
      <c r="F18" s="78">
        <f t="shared" ref="F18:O18" si="2">IF(F17=0,0,(F5*F6+F7*F8+F9*F10+F11*F12+F13*F14+F15*F16)/F17)</f>
        <v>2374.8759689922481</v>
      </c>
      <c r="G18" s="78">
        <f t="shared" si="2"/>
        <v>2198.1374233128836</v>
      </c>
      <c r="H18" s="78">
        <f t="shared" si="2"/>
        <v>2269.5509049773755</v>
      </c>
      <c r="I18" s="78">
        <f t="shared" si="2"/>
        <v>1881.330897703549</v>
      </c>
      <c r="J18" s="78">
        <f t="shared" si="2"/>
        <v>2378.2164750957854</v>
      </c>
      <c r="K18" s="78">
        <f t="shared" si="2"/>
        <v>2401.2920792079208</v>
      </c>
      <c r="L18" s="78">
        <f t="shared" si="2"/>
        <v>0</v>
      </c>
      <c r="M18" s="78">
        <f t="shared" si="2"/>
        <v>0</v>
      </c>
      <c r="N18" s="78">
        <f t="shared" si="2"/>
        <v>2341</v>
      </c>
      <c r="O18" s="79">
        <f t="shared" si="2"/>
        <v>0</v>
      </c>
      <c r="P18" s="85">
        <f>IF(SUM(E17:O17)=0,0,SUMPRODUCT(E18:O18,E17:O17)/SUM(E17:O17))</f>
        <v>2205.4262144821264</v>
      </c>
      <c r="Q18" s="58"/>
      <c r="R18" s="58"/>
    </row>
    <row r="19" spans="1:18" ht="12" customHeight="1">
      <c r="A19" s="178"/>
      <c r="B19" s="178"/>
      <c r="C19" s="178"/>
      <c r="D19" s="179"/>
      <c r="E19" s="180"/>
      <c r="F19" s="180"/>
      <c r="G19" s="181"/>
      <c r="H19" s="181"/>
      <c r="I19" s="181"/>
      <c r="J19" s="180"/>
      <c r="K19" s="180"/>
      <c r="L19" s="180"/>
      <c r="M19" s="180"/>
      <c r="N19" s="180"/>
      <c r="O19" s="180"/>
      <c r="P19" s="182"/>
      <c r="Q19" s="58"/>
      <c r="R19" s="58"/>
    </row>
    <row r="20" spans="1:18" ht="12" customHeight="1">
      <c r="A20" s="624" t="s">
        <v>4</v>
      </c>
      <c r="B20" s="626" t="s">
        <v>2</v>
      </c>
      <c r="C20" s="639" t="s">
        <v>0</v>
      </c>
      <c r="D20" s="35" t="s">
        <v>12</v>
      </c>
      <c r="E20" s="621">
        <f>+E3</f>
        <v>2023</v>
      </c>
      <c r="F20" s="622"/>
      <c r="G20" s="622"/>
      <c r="H20" s="622"/>
      <c r="I20" s="622"/>
      <c r="J20" s="622"/>
      <c r="K20" s="622"/>
      <c r="L20" s="622"/>
      <c r="M20" s="622"/>
      <c r="N20" s="622"/>
      <c r="O20" s="623"/>
      <c r="P20" s="620" t="s">
        <v>7</v>
      </c>
      <c r="Q20" s="58"/>
      <c r="R20" s="58"/>
    </row>
    <row r="21" spans="1:18" ht="12" customHeight="1">
      <c r="A21" s="658"/>
      <c r="B21" s="659"/>
      <c r="C21" s="640"/>
      <c r="D21" s="111" t="s">
        <v>13</v>
      </c>
      <c r="E21" s="112">
        <f>+N4+1</f>
        <v>45027</v>
      </c>
      <c r="F21" s="113">
        <f t="shared" ref="F21:N21" si="3">+E21+1</f>
        <v>45028</v>
      </c>
      <c r="G21" s="113">
        <f t="shared" si="3"/>
        <v>45029</v>
      </c>
      <c r="H21" s="113">
        <f t="shared" si="3"/>
        <v>45030</v>
      </c>
      <c r="I21" s="113">
        <f t="shared" si="3"/>
        <v>45031</v>
      </c>
      <c r="J21" s="113">
        <f t="shared" si="3"/>
        <v>45032</v>
      </c>
      <c r="K21" s="113">
        <f t="shared" si="3"/>
        <v>45033</v>
      </c>
      <c r="L21" s="113">
        <f t="shared" si="3"/>
        <v>45034</v>
      </c>
      <c r="M21" s="113">
        <f t="shared" si="3"/>
        <v>45035</v>
      </c>
      <c r="N21" s="113">
        <f t="shared" si="3"/>
        <v>45036</v>
      </c>
      <c r="O21" s="114"/>
      <c r="P21" s="618"/>
      <c r="Q21" s="58"/>
      <c r="R21" s="58"/>
    </row>
    <row r="22" spans="1:18" ht="12" customHeight="1">
      <c r="A22" s="683" t="s">
        <v>197</v>
      </c>
      <c r="B22" s="695">
        <v>1</v>
      </c>
      <c r="C22" s="656" t="s">
        <v>193</v>
      </c>
      <c r="D22" s="115" t="s">
        <v>3</v>
      </c>
      <c r="E22" s="332">
        <v>253</v>
      </c>
      <c r="F22" s="312">
        <v>0</v>
      </c>
      <c r="G22" s="311">
        <v>2145</v>
      </c>
      <c r="H22" s="306">
        <v>1793</v>
      </c>
      <c r="I22" s="341">
        <v>1617</v>
      </c>
      <c r="J22" s="311">
        <v>231</v>
      </c>
      <c r="K22" s="311">
        <v>528</v>
      </c>
      <c r="L22" s="310">
        <v>110</v>
      </c>
      <c r="M22" s="311">
        <v>88</v>
      </c>
      <c r="N22" s="311">
        <v>0</v>
      </c>
      <c r="O22" s="44"/>
      <c r="P22" s="45">
        <f>IF(SUM(E23:O23)=0,0,SUMPRODUCT(E22:O22,E23:O23)/SUM(E23:O23))</f>
        <v>791.29569650622284</v>
      </c>
      <c r="Q22" s="58"/>
      <c r="R22" s="58"/>
    </row>
    <row r="23" spans="1:18" ht="12" customHeight="1">
      <c r="A23" s="654"/>
      <c r="B23" s="655"/>
      <c r="C23" s="651"/>
      <c r="D23" s="70" t="s">
        <v>5</v>
      </c>
      <c r="E23" s="309">
        <v>2325</v>
      </c>
      <c r="F23" s="338"/>
      <c r="G23" s="308">
        <v>2400</v>
      </c>
      <c r="H23" s="308">
        <v>2400</v>
      </c>
      <c r="I23" s="338">
        <v>2262</v>
      </c>
      <c r="J23" s="308">
        <v>2262</v>
      </c>
      <c r="K23" s="308">
        <v>2262</v>
      </c>
      <c r="L23" s="307">
        <v>2262</v>
      </c>
      <c r="M23" s="308">
        <v>1917</v>
      </c>
      <c r="N23" s="308">
        <v>1917</v>
      </c>
      <c r="O23" s="50"/>
      <c r="P23" s="51">
        <f>IF(SUM(E22:O22)=0,0,SUMPRODUCT(E23:O23,E22:O22)/SUM(E22:O22))</f>
        <v>2340.1999999999998</v>
      </c>
      <c r="Q23" s="58"/>
      <c r="R23" s="58"/>
    </row>
    <row r="24" spans="1:18" ht="12" customHeight="1">
      <c r="A24" s="654"/>
      <c r="B24" s="652">
        <f>+B22+1</f>
        <v>2</v>
      </c>
      <c r="C24" s="699" t="s">
        <v>194</v>
      </c>
      <c r="D24" s="69" t="s">
        <v>3</v>
      </c>
      <c r="E24" s="61">
        <v>4059</v>
      </c>
      <c r="F24" s="62">
        <v>4301</v>
      </c>
      <c r="G24" s="63">
        <v>4796</v>
      </c>
      <c r="H24" s="332">
        <v>4169</v>
      </c>
      <c r="I24" s="312">
        <v>3971</v>
      </c>
      <c r="J24" s="311">
        <v>3091</v>
      </c>
      <c r="K24" s="311">
        <v>4686</v>
      </c>
      <c r="L24" s="310">
        <v>2420</v>
      </c>
      <c r="M24" s="311">
        <v>2981</v>
      </c>
      <c r="N24" s="311">
        <v>2277</v>
      </c>
      <c r="O24" s="64"/>
      <c r="P24" s="65">
        <f>IF(SUM(E25:O25)=0,0,SUMPRODUCT(E24:O24,E25:O25)/SUM(E25:O25))</f>
        <v>3742.2052815146985</v>
      </c>
      <c r="Q24" s="58"/>
      <c r="R24" s="58"/>
    </row>
    <row r="25" spans="1:18" ht="12" customHeight="1">
      <c r="A25" s="654"/>
      <c r="B25" s="655"/>
      <c r="C25" s="651"/>
      <c r="D25" s="70" t="s">
        <v>5</v>
      </c>
      <c r="E25" s="47">
        <v>2341</v>
      </c>
      <c r="F25" s="48">
        <v>1790</v>
      </c>
      <c r="G25" s="49">
        <v>2845</v>
      </c>
      <c r="H25" s="309">
        <v>2845</v>
      </c>
      <c r="I25" s="309">
        <v>2105</v>
      </c>
      <c r="J25" s="308">
        <v>2105</v>
      </c>
      <c r="K25" s="308">
        <v>2106</v>
      </c>
      <c r="L25" s="307">
        <v>2106</v>
      </c>
      <c r="M25" s="308">
        <v>1917</v>
      </c>
      <c r="N25" s="308">
        <v>1917</v>
      </c>
      <c r="O25" s="50"/>
      <c r="P25" s="51">
        <f>IF(SUM(E24:O24)=0,0,SUMPRODUCT(E25:O25,E24:O24)/SUM(E24:O24))</f>
        <v>2248.0113738401678</v>
      </c>
      <c r="Q25" s="58"/>
      <c r="R25" s="58"/>
    </row>
    <row r="26" spans="1:18" ht="12" customHeight="1">
      <c r="A26" s="654"/>
      <c r="B26" s="652">
        <f>+B24+1</f>
        <v>3</v>
      </c>
      <c r="C26" s="650" t="s">
        <v>195</v>
      </c>
      <c r="D26" s="69" t="s">
        <v>3</v>
      </c>
      <c r="E26" s="61">
        <v>4026</v>
      </c>
      <c r="F26" s="62">
        <v>3245</v>
      </c>
      <c r="G26" s="63">
        <v>616</v>
      </c>
      <c r="H26" s="332">
        <v>3333</v>
      </c>
      <c r="I26" s="312">
        <v>3938</v>
      </c>
      <c r="J26" s="311">
        <v>803</v>
      </c>
      <c r="K26" s="311">
        <v>4455</v>
      </c>
      <c r="L26" s="310">
        <v>2959</v>
      </c>
      <c r="M26" s="311">
        <v>4092</v>
      </c>
      <c r="N26" s="311">
        <v>2827</v>
      </c>
      <c r="O26" s="64"/>
      <c r="P26" s="65">
        <f>IF(SUM(E27:O27)=0,0,SUMPRODUCT(E26:O26,E27:O27)/SUM(E27:O27))</f>
        <v>3063.1398888620438</v>
      </c>
      <c r="Q26" s="58"/>
      <c r="R26" s="58"/>
    </row>
    <row r="27" spans="1:18" ht="12" customHeight="1">
      <c r="A27" s="654"/>
      <c r="B27" s="655"/>
      <c r="C27" s="651"/>
      <c r="D27" s="70" t="s">
        <v>5</v>
      </c>
      <c r="E27" s="49">
        <v>2524</v>
      </c>
      <c r="F27" s="49">
        <v>2845</v>
      </c>
      <c r="G27" s="49">
        <v>1790</v>
      </c>
      <c r="H27" s="309">
        <v>1790</v>
      </c>
      <c r="I27" s="309">
        <v>2202</v>
      </c>
      <c r="J27" s="308">
        <v>2202</v>
      </c>
      <c r="K27" s="308">
        <v>2202</v>
      </c>
      <c r="L27" s="307">
        <v>2202</v>
      </c>
      <c r="M27" s="308">
        <v>1469</v>
      </c>
      <c r="N27" s="308">
        <v>1469</v>
      </c>
      <c r="O27" s="50"/>
      <c r="P27" s="51">
        <f>IF(SUM(E26:O26)=0,0,SUMPRODUCT(E27:O27,E26:O26)/SUM(E26:O26))</f>
        <v>2092.5490196078431</v>
      </c>
      <c r="Q27" s="58"/>
      <c r="R27" s="58"/>
    </row>
    <row r="28" spans="1:18" ht="12" customHeight="1">
      <c r="A28" s="654"/>
      <c r="B28" s="652">
        <f>+B26+1</f>
        <v>4</v>
      </c>
      <c r="C28" s="650" t="s">
        <v>196</v>
      </c>
      <c r="D28" s="69" t="s">
        <v>3</v>
      </c>
      <c r="E28" s="61">
        <v>2596</v>
      </c>
      <c r="F28" s="62">
        <v>3905</v>
      </c>
      <c r="G28" s="63">
        <v>4169</v>
      </c>
      <c r="H28" s="332">
        <v>2464</v>
      </c>
      <c r="I28" s="312">
        <v>231</v>
      </c>
      <c r="J28" s="311">
        <v>3113</v>
      </c>
      <c r="K28" s="311">
        <v>3234</v>
      </c>
      <c r="L28" s="311">
        <v>2552</v>
      </c>
      <c r="M28" s="311">
        <v>4235</v>
      </c>
      <c r="N28" s="311">
        <v>2893</v>
      </c>
      <c r="O28" s="64"/>
      <c r="P28" s="65">
        <f>IF(SUM(E29:O29)=0,0,SUMPRODUCT(E28:O28,E29:O29)/SUM(E29:O29))</f>
        <v>2864.0369702434627</v>
      </c>
      <c r="Q28" s="58"/>
      <c r="R28" s="58"/>
    </row>
    <row r="29" spans="1:18" ht="12" customHeight="1">
      <c r="A29" s="654"/>
      <c r="B29" s="655"/>
      <c r="C29" s="651"/>
      <c r="D29" s="70" t="s">
        <v>5</v>
      </c>
      <c r="E29" s="47">
        <v>2325</v>
      </c>
      <c r="F29" s="48">
        <v>726</v>
      </c>
      <c r="G29" s="49">
        <v>2325</v>
      </c>
      <c r="H29" s="309">
        <v>2325</v>
      </c>
      <c r="I29" s="309">
        <v>2262</v>
      </c>
      <c r="J29" s="308">
        <v>2262</v>
      </c>
      <c r="K29" s="308">
        <v>2262</v>
      </c>
      <c r="L29" s="308">
        <v>2262</v>
      </c>
      <c r="M29" s="308">
        <v>2161</v>
      </c>
      <c r="N29" s="308">
        <v>2161</v>
      </c>
      <c r="O29" s="50"/>
      <c r="P29" s="51">
        <f>IF(SUM(E28:O28)=0,0,SUMPRODUCT(E29:O29,E28:O28)/SUM(E28:O28))</f>
        <v>2053.2159431137725</v>
      </c>
      <c r="Q29" s="58"/>
      <c r="R29" s="58"/>
    </row>
    <row r="30" spans="1:18" ht="12" hidden="1" customHeight="1">
      <c r="A30" s="654"/>
      <c r="B30" s="586">
        <f>+B13</f>
        <v>5</v>
      </c>
      <c r="C30" s="663">
        <f>+C13</f>
        <v>0</v>
      </c>
      <c r="D30" s="69" t="s">
        <v>3</v>
      </c>
      <c r="E30" s="61"/>
      <c r="F30" s="62"/>
      <c r="G30" s="63"/>
      <c r="H30" s="63"/>
      <c r="I30" s="63"/>
      <c r="J30" s="62"/>
      <c r="K30" s="62"/>
      <c r="L30" s="62"/>
      <c r="M30" s="62"/>
      <c r="N30" s="62"/>
      <c r="O30" s="64"/>
      <c r="P30" s="65">
        <f>IF(SUM(E31:O31)=0,0,SUMPRODUCT(E30:O30,E31:O31)/SUM(E31:O31))</f>
        <v>0</v>
      </c>
      <c r="Q30" s="58"/>
      <c r="R30" s="58"/>
    </row>
    <row r="31" spans="1:18" ht="12" hidden="1" customHeight="1">
      <c r="A31" s="654"/>
      <c r="B31" s="587"/>
      <c r="C31" s="664"/>
      <c r="D31" s="70" t="s">
        <v>5</v>
      </c>
      <c r="E31" s="183"/>
      <c r="F31" s="48"/>
      <c r="G31" s="49"/>
      <c r="H31" s="49"/>
      <c r="I31" s="49"/>
      <c r="J31" s="48"/>
      <c r="K31" s="48"/>
      <c r="L31" s="48"/>
      <c r="M31" s="48"/>
      <c r="N31" s="48"/>
      <c r="O31" s="50"/>
      <c r="P31" s="51">
        <f>IF(SUM(E30:O30)=0,0,SUMPRODUCT(E31:O31,E30:O30)/SUM(E30:O30))</f>
        <v>0</v>
      </c>
      <c r="Q31" s="58"/>
      <c r="R31" s="58"/>
    </row>
    <row r="32" spans="1:18" ht="12" hidden="1" customHeight="1">
      <c r="A32" s="654"/>
      <c r="B32" s="586">
        <f>+B15</f>
        <v>6</v>
      </c>
      <c r="C32" s="663">
        <f>+C15</f>
        <v>0</v>
      </c>
      <c r="D32" s="69" t="s">
        <v>3</v>
      </c>
      <c r="E32" s="61"/>
      <c r="F32" s="62"/>
      <c r="G32" s="63"/>
      <c r="H32" s="63"/>
      <c r="I32" s="63"/>
      <c r="J32" s="62"/>
      <c r="K32" s="62"/>
      <c r="L32" s="62"/>
      <c r="M32" s="62"/>
      <c r="N32" s="62"/>
      <c r="O32" s="64"/>
      <c r="P32" s="65">
        <f>IF(SUM(E33:O33)=0,0,SUMPRODUCT(E32:O32,E33:O33)/SUM(E33:O33))</f>
        <v>0</v>
      </c>
      <c r="Q32" s="58"/>
      <c r="R32" s="58"/>
    </row>
    <row r="33" spans="1:29" ht="12" hidden="1" customHeight="1">
      <c r="A33" s="654"/>
      <c r="B33" s="587"/>
      <c r="C33" s="664"/>
      <c r="D33" s="70" t="s">
        <v>5</v>
      </c>
      <c r="E33" s="183"/>
      <c r="F33" s="48"/>
      <c r="G33" s="49"/>
      <c r="H33" s="49"/>
      <c r="I33" s="49"/>
      <c r="J33" s="48"/>
      <c r="K33" s="48"/>
      <c r="L33" s="48"/>
      <c r="M33" s="48"/>
      <c r="N33" s="48"/>
      <c r="O33" s="50"/>
      <c r="P33" s="51">
        <f>IF(SUM(E32:O32)=0,0,SUMPRODUCT(E33:O33,E32:O32)/SUM(E32:O32))</f>
        <v>0</v>
      </c>
      <c r="Q33" s="58"/>
      <c r="R33" s="58"/>
    </row>
    <row r="34" spans="1:29" ht="12" customHeight="1">
      <c r="A34" s="564" t="s">
        <v>6</v>
      </c>
      <c r="B34" s="565"/>
      <c r="C34" s="566"/>
      <c r="D34" s="118" t="s">
        <v>3</v>
      </c>
      <c r="E34" s="81">
        <f>E22+E24+E26+E28+E30+E32</f>
        <v>10934</v>
      </c>
      <c r="F34" s="82">
        <f t="shared" ref="F34:O34" si="4">F22+F24+F26+F28+F30+F32</f>
        <v>11451</v>
      </c>
      <c r="G34" s="82">
        <f t="shared" si="4"/>
        <v>11726</v>
      </c>
      <c r="H34" s="82">
        <f t="shared" si="4"/>
        <v>11759</v>
      </c>
      <c r="I34" s="82">
        <f t="shared" si="4"/>
        <v>9757</v>
      </c>
      <c r="J34" s="82">
        <f t="shared" si="4"/>
        <v>7238</v>
      </c>
      <c r="K34" s="82">
        <f t="shared" si="4"/>
        <v>12903</v>
      </c>
      <c r="L34" s="82">
        <f t="shared" si="4"/>
        <v>8041</v>
      </c>
      <c r="M34" s="82">
        <f t="shared" si="4"/>
        <v>11396</v>
      </c>
      <c r="N34" s="82">
        <f t="shared" si="4"/>
        <v>7997</v>
      </c>
      <c r="O34" s="83">
        <f t="shared" si="4"/>
        <v>0</v>
      </c>
      <c r="P34" s="84">
        <f>IF(SUM(E35:O35)=0,0,SUMPRODUCT(E34:O34,E35:O35)/SUM(E35:O35))</f>
        <v>10355.379534327614</v>
      </c>
      <c r="Q34" s="58"/>
      <c r="R34" s="58"/>
    </row>
    <row r="35" spans="1:29" ht="12" customHeight="1">
      <c r="A35" s="567" t="s">
        <v>1</v>
      </c>
      <c r="B35" s="568"/>
      <c r="C35" s="569"/>
      <c r="D35" s="119" t="s">
        <v>5</v>
      </c>
      <c r="E35" s="77">
        <f t="shared" ref="E35:O35" si="5">IF(E34=0,0,(E22*E23+E24*E25+E26*E27+E28*E29+E30*E31+E32*E33)/E34)</f>
        <v>2404.2132796780684</v>
      </c>
      <c r="F35" s="78">
        <f t="shared" si="5"/>
        <v>1726.1239193083572</v>
      </c>
      <c r="G35" s="78">
        <f t="shared" si="5"/>
        <v>2523.297373358349</v>
      </c>
      <c r="H35" s="78">
        <f t="shared" si="5"/>
        <v>2369.153414405987</v>
      </c>
      <c r="I35" s="78">
        <f t="shared" si="5"/>
        <v>2173.8861330326945</v>
      </c>
      <c r="J35" s="78">
        <f t="shared" si="5"/>
        <v>2188.2963525835867</v>
      </c>
      <c r="K35" s="78">
        <f t="shared" si="5"/>
        <v>2184.62915601023</v>
      </c>
      <c r="L35" s="78">
        <f t="shared" si="5"/>
        <v>2192.9712722298223</v>
      </c>
      <c r="M35" s="78">
        <f t="shared" si="5"/>
        <v>1846.8108108108108</v>
      </c>
      <c r="N35" s="78">
        <f t="shared" si="5"/>
        <v>1846.8982118294361</v>
      </c>
      <c r="O35" s="79">
        <f t="shared" si="5"/>
        <v>0</v>
      </c>
      <c r="P35" s="85">
        <f>IF(SUM(E34:O34)=0,0,SUMPRODUCT(E35:O35,E34:O34)/SUM(E34:O34))</f>
        <v>2152.942016627585</v>
      </c>
      <c r="Q35" s="58"/>
      <c r="R35" s="58"/>
    </row>
    <row r="36" spans="1:29" ht="12" customHeight="1">
      <c r="A36" s="108"/>
      <c r="B36" s="36"/>
      <c r="C36" s="36"/>
      <c r="D36" s="123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124"/>
      <c r="R36" s="124"/>
      <c r="S36" s="3"/>
      <c r="T36" s="3"/>
      <c r="U36" s="3"/>
      <c r="V36" s="3"/>
      <c r="W36" s="3"/>
    </row>
    <row r="37" spans="1:29" ht="12" customHeight="1">
      <c r="A37" s="646" t="s">
        <v>4</v>
      </c>
      <c r="B37" s="637" t="s">
        <v>2</v>
      </c>
      <c r="C37" s="639" t="s">
        <v>0</v>
      </c>
      <c r="D37" s="35" t="s">
        <v>12</v>
      </c>
      <c r="E37" s="621">
        <f>+E20</f>
        <v>2023</v>
      </c>
      <c r="F37" s="622"/>
      <c r="G37" s="622"/>
      <c r="H37" s="622"/>
      <c r="I37" s="622"/>
      <c r="J37" s="622"/>
      <c r="K37" s="622"/>
      <c r="L37" s="622"/>
      <c r="M37" s="622"/>
      <c r="N37" s="622"/>
      <c r="O37" s="623"/>
      <c r="P37" s="620" t="s">
        <v>7</v>
      </c>
      <c r="Q37" s="635" t="s">
        <v>8</v>
      </c>
      <c r="R37" s="636"/>
    </row>
    <row r="38" spans="1:29" ht="12" customHeight="1">
      <c r="A38" s="642"/>
      <c r="B38" s="638"/>
      <c r="C38" s="640"/>
      <c r="D38" s="111" t="s">
        <v>13</v>
      </c>
      <c r="E38" s="112">
        <f>+N21+1</f>
        <v>45037</v>
      </c>
      <c r="F38" s="113">
        <f t="shared" ref="F38:O38" si="6">+E38+1</f>
        <v>45038</v>
      </c>
      <c r="G38" s="113">
        <f t="shared" si="6"/>
        <v>45039</v>
      </c>
      <c r="H38" s="113">
        <f t="shared" si="6"/>
        <v>45040</v>
      </c>
      <c r="I38" s="113">
        <f t="shared" si="6"/>
        <v>45041</v>
      </c>
      <c r="J38" s="113">
        <f t="shared" si="6"/>
        <v>45042</v>
      </c>
      <c r="K38" s="113">
        <f t="shared" si="6"/>
        <v>45043</v>
      </c>
      <c r="L38" s="113">
        <f t="shared" si="6"/>
        <v>45044</v>
      </c>
      <c r="M38" s="113">
        <f t="shared" si="6"/>
        <v>45045</v>
      </c>
      <c r="N38" s="113">
        <f t="shared" si="6"/>
        <v>45046</v>
      </c>
      <c r="O38" s="113">
        <f t="shared" si="6"/>
        <v>45047</v>
      </c>
      <c r="P38" s="618"/>
      <c r="Q38" s="125" t="s">
        <v>9</v>
      </c>
      <c r="R38" s="114" t="s">
        <v>10</v>
      </c>
    </row>
    <row r="39" spans="1:29" ht="12" customHeight="1">
      <c r="A39" s="683" t="s">
        <v>197</v>
      </c>
      <c r="B39" s="695">
        <v>1</v>
      </c>
      <c r="C39" s="656" t="s">
        <v>193</v>
      </c>
      <c r="D39" s="115" t="s">
        <v>3</v>
      </c>
      <c r="E39" s="332"/>
      <c r="F39" s="312">
        <v>0</v>
      </c>
      <c r="G39" s="311"/>
      <c r="H39" s="311">
        <v>627</v>
      </c>
      <c r="I39" s="311"/>
      <c r="J39" s="311"/>
      <c r="K39" s="311"/>
      <c r="L39" s="398"/>
      <c r="M39" s="312">
        <v>1386</v>
      </c>
      <c r="N39" s="311">
        <v>539</v>
      </c>
      <c r="O39" s="311"/>
      <c r="P39" s="45">
        <f>IF(SUM(E40:O40)=0,0,SUMPRODUCT(E39:O39,E40:O40)/SUM(E40:O40))</f>
        <v>845.41398143091203</v>
      </c>
      <c r="Q39" s="84">
        <f>SUM(E5:N5)+SUM(E22:O22)+SUM(E39:O39)</f>
        <v>10153</v>
      </c>
      <c r="R39" s="126">
        <f>IF(Q40=0,0,(SUMPRODUCT(E5:O5,E6:O6)+SUMPRODUCT(E22:O22,E23:O23)+SUMPRODUCT(E39:O39,E40:O40))/(Q40))</f>
        <v>805.72559726962459</v>
      </c>
    </row>
    <row r="40" spans="1:29" ht="12" customHeight="1">
      <c r="A40" s="654"/>
      <c r="B40" s="655"/>
      <c r="C40" s="651"/>
      <c r="D40" s="70" t="s">
        <v>5</v>
      </c>
      <c r="E40" s="331"/>
      <c r="F40" s="309"/>
      <c r="G40" s="308"/>
      <c r="H40" s="308">
        <v>1917</v>
      </c>
      <c r="I40" s="308"/>
      <c r="J40" s="308"/>
      <c r="K40" s="308"/>
      <c r="L40" s="399"/>
      <c r="M40" s="309">
        <v>1788</v>
      </c>
      <c r="N40" s="308">
        <v>1788</v>
      </c>
      <c r="O40" s="308"/>
      <c r="P40" s="51">
        <f>IF(SUM(E39:O39)=0,0,SUMPRODUCT(E40:O40,E39:O39)/SUM(E39:O39))</f>
        <v>1819.6939655172414</v>
      </c>
      <c r="Q40" s="127">
        <f>SUM(E6:O6)+SUM(E23:O23)+SUM(E40:O40)</f>
        <v>27835</v>
      </c>
      <c r="R40" s="51">
        <f>IF(Q39=0,0,(SUMPRODUCT(E5:O5,E6:O6)+SUMPRODUCT(E22:O22,E23:O23)+SUMPRODUCT(E39:O39,E40:O40))/Q39)</f>
        <v>2208.9404117009749</v>
      </c>
    </row>
    <row r="41" spans="1:29" ht="12" customHeight="1">
      <c r="A41" s="654"/>
      <c r="B41" s="652">
        <f>+B39+1</f>
        <v>2</v>
      </c>
      <c r="C41" s="699" t="s">
        <v>194</v>
      </c>
      <c r="D41" s="69" t="s">
        <v>3</v>
      </c>
      <c r="E41" s="332">
        <v>1606</v>
      </c>
      <c r="F41" s="312">
        <v>0</v>
      </c>
      <c r="G41" s="311">
        <v>275</v>
      </c>
      <c r="H41" s="311">
        <v>33</v>
      </c>
      <c r="I41" s="311">
        <v>2541</v>
      </c>
      <c r="J41" s="311">
        <v>4213</v>
      </c>
      <c r="K41" s="311">
        <v>2728</v>
      </c>
      <c r="L41" s="332">
        <v>1683</v>
      </c>
      <c r="M41" s="312">
        <v>1441</v>
      </c>
      <c r="N41" s="311">
        <v>1331</v>
      </c>
      <c r="O41" s="311"/>
      <c r="P41" s="65">
        <f>IF(SUM(E42:O42)=0,0,SUMPRODUCT(E41:O41,E42:O42)/SUM(E42:O42))</f>
        <v>1760.1577343609965</v>
      </c>
      <c r="Q41" s="129">
        <f>SUM(E7:N7)+SUM(E24:O24)+SUM(E41:O41)</f>
        <v>72820</v>
      </c>
      <c r="R41" s="130">
        <f>IF(Q42=0,0,(SUMPRODUCT(E7:O7,E8:O8)+SUMPRODUCT(E24:O24,E25:O25)+SUMPRODUCT(E41:O41,E42:O42))/(Q42))</f>
        <v>2764.5836412259405</v>
      </c>
      <c r="S41" s="634"/>
      <c r="T41" s="634"/>
      <c r="U41" s="634"/>
      <c r="V41" s="634"/>
      <c r="W41" s="634"/>
      <c r="X41" s="634"/>
      <c r="Y41" s="634"/>
      <c r="Z41" s="634"/>
      <c r="AA41" s="634"/>
      <c r="AB41" s="634"/>
      <c r="AC41" s="634"/>
    </row>
    <row r="42" spans="1:29" ht="12" customHeight="1">
      <c r="A42" s="654"/>
      <c r="B42" s="655"/>
      <c r="C42" s="651"/>
      <c r="D42" s="70" t="s">
        <v>5</v>
      </c>
      <c r="E42" s="331">
        <v>1917</v>
      </c>
      <c r="F42" s="309"/>
      <c r="G42" s="308">
        <v>1917</v>
      </c>
      <c r="H42" s="308">
        <v>1917</v>
      </c>
      <c r="I42" s="308">
        <v>1917</v>
      </c>
      <c r="J42" s="308">
        <v>1917</v>
      </c>
      <c r="K42" s="308">
        <v>1788</v>
      </c>
      <c r="L42" s="331">
        <v>1788</v>
      </c>
      <c r="M42" s="309">
        <v>1788</v>
      </c>
      <c r="N42" s="308">
        <v>1788</v>
      </c>
      <c r="O42" s="308"/>
      <c r="P42" s="51">
        <f>IF(SUM(E41:O41)=0,0,SUMPRODUCT(E42:O42,E41:O41)/SUM(E41:O41))</f>
        <v>1858.5426786953506</v>
      </c>
      <c r="Q42" s="127">
        <f>SUM(E8:O8)+SUM(E25:O25)+SUM(E42:O42)</f>
        <v>56838</v>
      </c>
      <c r="R42" s="51">
        <f>IF(Q41=0,0,(SUMPRODUCT(E7:O7,E8:O8)+SUMPRODUCT(E24:O24,E25:O25)+SUMPRODUCT(E41:O41,E42:O42))/Q41)</f>
        <v>2157.8330815709969</v>
      </c>
      <c r="S42" s="634"/>
      <c r="T42" s="634"/>
      <c r="U42" s="634"/>
      <c r="V42" s="634"/>
      <c r="W42" s="634"/>
      <c r="X42" s="634"/>
      <c r="Y42" s="634"/>
      <c r="Z42" s="634"/>
      <c r="AA42" s="634"/>
      <c r="AB42" s="634"/>
      <c r="AC42" s="634"/>
    </row>
    <row r="43" spans="1:29" ht="12" customHeight="1">
      <c r="A43" s="654"/>
      <c r="B43" s="652">
        <f>+B41+1</f>
        <v>3</v>
      </c>
      <c r="C43" s="650" t="s">
        <v>195</v>
      </c>
      <c r="D43" s="69" t="s">
        <v>3</v>
      </c>
      <c r="E43" s="332">
        <v>1331</v>
      </c>
      <c r="F43" s="312">
        <v>0</v>
      </c>
      <c r="G43" s="311">
        <v>2398</v>
      </c>
      <c r="H43" s="311">
        <v>3289</v>
      </c>
      <c r="I43" s="311">
        <v>2332</v>
      </c>
      <c r="J43" s="311">
        <v>4059</v>
      </c>
      <c r="K43" s="311">
        <v>3113</v>
      </c>
      <c r="L43" s="332">
        <v>1485</v>
      </c>
      <c r="M43" s="312">
        <v>4158</v>
      </c>
      <c r="N43" s="311">
        <v>2695</v>
      </c>
      <c r="O43" s="311"/>
      <c r="P43" s="65">
        <f>IF(SUM(E44:O44)=0,0,SUMPRODUCT(E43:O43,E44:O44)/SUM(E44:O44))</f>
        <v>2820.0953770197489</v>
      </c>
      <c r="Q43" s="129">
        <f>SUM(E9:N9)+SUM(E26:O26)+SUM(E43:O43)</f>
        <v>66693</v>
      </c>
      <c r="R43" s="130">
        <f>IF(Q44=0,0,(SUMPRODUCT(E9:O9,E10:O10)+SUMPRODUCT(E26:O26,E27:O27)+SUMPRODUCT(E43:O43,E44:O44))/(Q44))</f>
        <v>2548.5362386895195</v>
      </c>
      <c r="S43" s="370"/>
      <c r="T43" s="370"/>
      <c r="U43" s="370"/>
      <c r="V43" s="370"/>
      <c r="W43" s="370"/>
      <c r="X43" s="370"/>
      <c r="Y43" s="370"/>
      <c r="Z43" s="370"/>
      <c r="AA43" s="370"/>
      <c r="AB43" s="370"/>
      <c r="AC43" s="370"/>
    </row>
    <row r="44" spans="1:29" ht="12" customHeight="1">
      <c r="A44" s="654"/>
      <c r="B44" s="655"/>
      <c r="C44" s="651"/>
      <c r="D44" s="70" t="s">
        <v>5</v>
      </c>
      <c r="E44" s="331">
        <v>1469</v>
      </c>
      <c r="F44" s="309"/>
      <c r="G44" s="308">
        <v>1469</v>
      </c>
      <c r="H44" s="308">
        <v>1990</v>
      </c>
      <c r="I44" s="308">
        <v>1990</v>
      </c>
      <c r="J44" s="308">
        <v>1990</v>
      </c>
      <c r="K44" s="308">
        <v>2229</v>
      </c>
      <c r="L44" s="331">
        <v>2229</v>
      </c>
      <c r="M44" s="309">
        <v>2229</v>
      </c>
      <c r="N44" s="309">
        <v>2229</v>
      </c>
      <c r="O44" s="308"/>
      <c r="P44" s="51">
        <f>IF(SUM(E43:O43)=0,0,SUMPRODUCT(E44:O44,E43:O43)/SUM(E43:O43))</f>
        <v>2021.9380530973451</v>
      </c>
      <c r="Q44" s="127">
        <f>SUM(E10:O10)+SUM(E27:O27)+SUM(E44:O44)</f>
        <v>55369</v>
      </c>
      <c r="R44" s="51">
        <f>IF(Q43=0,0,(SUMPRODUCT(E9:O9,E10:O10)+SUMPRODUCT(E26:O26,E27:O27)+SUMPRODUCT(E43:O43,E44:O44))/Q43)</f>
        <v>2115.812798944417</v>
      </c>
      <c r="S44" s="370"/>
      <c r="T44" s="370"/>
      <c r="U44" s="370"/>
      <c r="V44" s="370"/>
      <c r="W44" s="370"/>
      <c r="X44" s="370"/>
      <c r="Y44" s="370"/>
      <c r="Z44" s="370"/>
      <c r="AA44" s="370"/>
      <c r="AB44" s="370"/>
      <c r="AC44" s="370"/>
    </row>
    <row r="45" spans="1:29" ht="12" customHeight="1">
      <c r="A45" s="654"/>
      <c r="B45" s="652">
        <f>+B43+1</f>
        <v>4</v>
      </c>
      <c r="C45" s="650" t="s">
        <v>196</v>
      </c>
      <c r="D45" s="69" t="s">
        <v>3</v>
      </c>
      <c r="E45" s="332">
        <v>2046</v>
      </c>
      <c r="F45" s="312">
        <v>0</v>
      </c>
      <c r="G45" s="311">
        <v>3003</v>
      </c>
      <c r="H45" s="311">
        <v>4125</v>
      </c>
      <c r="I45" s="311">
        <v>2992</v>
      </c>
      <c r="J45" s="311">
        <v>4631</v>
      </c>
      <c r="K45" s="311">
        <v>2959</v>
      </c>
      <c r="L45" s="332">
        <v>1606</v>
      </c>
      <c r="M45" s="312">
        <v>3982</v>
      </c>
      <c r="N45" s="311">
        <v>2937</v>
      </c>
      <c r="O45" s="311"/>
      <c r="P45" s="65">
        <f>IF(SUM(E46:O46)=0,0,SUMPRODUCT(E45:O45,E46:O46)/SUM(E46:O46))</f>
        <v>3090.3074982398498</v>
      </c>
      <c r="Q45" s="129">
        <f>SUM(E11:N11)+SUM(E28:O28)+SUM(E45:O45)</f>
        <v>73084</v>
      </c>
      <c r="R45" s="130">
        <f>IF(Q46=0,0,(SUMPRODUCT(E11:O11,E12:O12)+SUMPRODUCT(E28:O28,E29:O29)+SUMPRODUCT(E45:O45,E46:O46))/(Q46))</f>
        <v>2707.7641081405377</v>
      </c>
      <c r="S45" s="370"/>
      <c r="T45" s="370"/>
      <c r="U45" s="370"/>
      <c r="V45" s="370"/>
      <c r="W45" s="370"/>
      <c r="X45" s="370"/>
      <c r="Y45" s="370"/>
      <c r="Z45" s="370"/>
      <c r="AA45" s="370"/>
      <c r="AB45" s="370"/>
      <c r="AC45" s="370"/>
    </row>
    <row r="46" spans="1:29" ht="12" customHeight="1">
      <c r="A46" s="654"/>
      <c r="B46" s="655"/>
      <c r="C46" s="651"/>
      <c r="D46" s="70" t="s">
        <v>5</v>
      </c>
      <c r="E46" s="331">
        <v>2161</v>
      </c>
      <c r="F46" s="309"/>
      <c r="G46" s="308">
        <v>2161</v>
      </c>
      <c r="H46" s="308">
        <v>1670</v>
      </c>
      <c r="I46" s="308">
        <v>1670</v>
      </c>
      <c r="J46" s="308">
        <v>1670</v>
      </c>
      <c r="K46" s="308">
        <v>1928</v>
      </c>
      <c r="L46" s="331">
        <v>1928</v>
      </c>
      <c r="M46" s="309">
        <v>1928</v>
      </c>
      <c r="N46" s="308">
        <v>1928</v>
      </c>
      <c r="O46" s="308"/>
      <c r="P46" s="51">
        <f>IF(SUM(E45:O45)=0,0,SUMPRODUCT(E46:O46,E45:O45)/SUM(E45:O45))</f>
        <v>1862.4235705950991</v>
      </c>
      <c r="Q46" s="127">
        <f>SUM(E12:O12)+SUM(E29:O29)+SUM(E46:O46)</f>
        <v>53338</v>
      </c>
      <c r="R46" s="51">
        <f>IF(Q45=0,0,(SUMPRODUCT(E11:O11,E12:O12)+SUMPRODUCT(E28:O28,E29:O29)+SUMPRODUCT(E45:O45,E46:O46))/Q45)</f>
        <v>1976.1742925948224</v>
      </c>
      <c r="S46" s="370"/>
      <c r="T46" s="370"/>
      <c r="U46" s="370"/>
      <c r="V46" s="370"/>
      <c r="W46" s="370"/>
      <c r="X46" s="370"/>
      <c r="Y46" s="370"/>
      <c r="Z46" s="370"/>
      <c r="AA46" s="370"/>
      <c r="AB46" s="370"/>
      <c r="AC46" s="370"/>
    </row>
    <row r="47" spans="1:29" ht="12" hidden="1" customHeight="1">
      <c r="A47" s="654"/>
      <c r="B47" s="586">
        <f>+B30</f>
        <v>5</v>
      </c>
      <c r="C47" s="663">
        <f>+C30</f>
        <v>0</v>
      </c>
      <c r="D47" s="69" t="s">
        <v>3</v>
      </c>
      <c r="E47" s="61"/>
      <c r="F47" s="62"/>
      <c r="G47" s="63"/>
      <c r="H47" s="63"/>
      <c r="I47" s="63"/>
      <c r="J47" s="62"/>
      <c r="K47" s="62"/>
      <c r="L47" s="62"/>
      <c r="M47" s="62"/>
      <c r="N47" s="62"/>
      <c r="O47" s="62"/>
      <c r="P47" s="65">
        <f>IF(SUM(E48:O48)=0,0,SUMPRODUCT(E47:O47,E48:O48)/SUM(E48:O48))</f>
        <v>0</v>
      </c>
      <c r="Q47" s="129">
        <f>SUM(E13:N13)+SUM(E30:O30)+SUM(E47:O47)</f>
        <v>0</v>
      </c>
      <c r="R47" s="130">
        <f>IF(Q48=0,0,(SUMPRODUCT(E13:O13,E14:O14)+SUMPRODUCT(E30:O30,E31:O31)+SUMPRODUCT(E47:O47,E48:O48))/(Q48))</f>
        <v>0</v>
      </c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</row>
    <row r="48" spans="1:29" ht="12" hidden="1" customHeight="1">
      <c r="A48" s="654"/>
      <c r="B48" s="587"/>
      <c r="C48" s="664"/>
      <c r="D48" s="70" t="s">
        <v>5</v>
      </c>
      <c r="E48" s="47"/>
      <c r="F48" s="48"/>
      <c r="G48" s="49"/>
      <c r="H48" s="49"/>
      <c r="I48" s="49"/>
      <c r="J48" s="48"/>
      <c r="K48" s="48"/>
      <c r="L48" s="48"/>
      <c r="M48" s="48"/>
      <c r="N48" s="48"/>
      <c r="O48" s="48"/>
      <c r="P48" s="51">
        <f>IF(SUM(E47:O47)=0,0,SUMPRODUCT(E48:O48,E47:O47)/SUM(E47:O47))</f>
        <v>0</v>
      </c>
      <c r="Q48" s="127">
        <f>SUM(E14:O14)+SUM(E31:O31)+SUM(E48:O48)</f>
        <v>0</v>
      </c>
      <c r="R48" s="51">
        <f>IF(Q47=0,0,(SUMPRODUCT(E13:O13,E14:O14)+SUMPRODUCT(E30:O30,E31:O31)+SUMPRODUCT(E47:O47,E48:O48))/Q47)</f>
        <v>0</v>
      </c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</row>
    <row r="49" spans="1:29" ht="12" hidden="1" customHeight="1">
      <c r="A49" s="654"/>
      <c r="B49" s="586">
        <f>+B32</f>
        <v>6</v>
      </c>
      <c r="C49" s="663">
        <f>+C32</f>
        <v>0</v>
      </c>
      <c r="D49" s="69" t="s">
        <v>3</v>
      </c>
      <c r="E49" s="61"/>
      <c r="F49" s="62"/>
      <c r="G49" s="63"/>
      <c r="H49" s="63"/>
      <c r="I49" s="63"/>
      <c r="J49" s="62"/>
      <c r="K49" s="62"/>
      <c r="L49" s="62"/>
      <c r="M49" s="62"/>
      <c r="N49" s="62"/>
      <c r="O49" s="62"/>
      <c r="P49" s="65">
        <f>IF(SUM(E50:O50)=0,0,SUMPRODUCT(E49:O49,E50:O50)/SUM(E50:O50))</f>
        <v>0</v>
      </c>
      <c r="Q49" s="129">
        <f>SUM(E15:N15)+SUM(E32:O32)+SUM(E49:O49)</f>
        <v>0</v>
      </c>
      <c r="R49" s="130">
        <f>IF(Q50=0,0,(SUMPRODUCT(E15:O15,E16:O16)+SUMPRODUCT(E32:O32,E33:O33)+SUMPRODUCT(E49:O49,E50:O50))/(Q50))</f>
        <v>0</v>
      </c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</row>
    <row r="50" spans="1:29" ht="12" hidden="1" customHeight="1">
      <c r="A50" s="654"/>
      <c r="B50" s="587"/>
      <c r="C50" s="664"/>
      <c r="D50" s="70" t="s">
        <v>5</v>
      </c>
      <c r="E50" s="47"/>
      <c r="F50" s="48"/>
      <c r="G50" s="49"/>
      <c r="H50" s="49"/>
      <c r="I50" s="49"/>
      <c r="J50" s="48"/>
      <c r="K50" s="48"/>
      <c r="L50" s="48"/>
      <c r="M50" s="48"/>
      <c r="N50" s="48"/>
      <c r="O50" s="48"/>
      <c r="P50" s="51">
        <f>IF(SUM(E49:O49)=0,0,SUMPRODUCT(E50:O50,E49:O49)/SUM(E49:O49))</f>
        <v>0</v>
      </c>
      <c r="Q50" s="127">
        <f>SUM(E16:O16)+SUM(E33:O33)+SUM(E50:O50)</f>
        <v>0</v>
      </c>
      <c r="R50" s="51">
        <f>IF(Q49=0,0,(SUMPRODUCT(E15:O15,E16:O16)+SUMPRODUCT(E32:O32,E33:O33)+SUMPRODUCT(E49:O49,E50:O50))/Q49)</f>
        <v>0</v>
      </c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</row>
    <row r="51" spans="1:29" ht="12" customHeight="1">
      <c r="A51" s="610" t="s">
        <v>6</v>
      </c>
      <c r="B51" s="611"/>
      <c r="C51" s="611"/>
      <c r="D51" s="118" t="s">
        <v>3</v>
      </c>
      <c r="E51" s="81">
        <f>E39+E41+E43+E45+E47+E49</f>
        <v>4983</v>
      </c>
      <c r="F51" s="82">
        <f t="shared" ref="F51:O51" si="7">F39+F41+F43+F45+F47+F49</f>
        <v>0</v>
      </c>
      <c r="G51" s="82">
        <f t="shared" si="7"/>
        <v>5676</v>
      </c>
      <c r="H51" s="82">
        <f t="shared" si="7"/>
        <v>8074</v>
      </c>
      <c r="I51" s="82">
        <f t="shared" si="7"/>
        <v>7865</v>
      </c>
      <c r="J51" s="82">
        <f t="shared" si="7"/>
        <v>12903</v>
      </c>
      <c r="K51" s="82">
        <f t="shared" si="7"/>
        <v>8800</v>
      </c>
      <c r="L51" s="82">
        <f t="shared" si="7"/>
        <v>4774</v>
      </c>
      <c r="M51" s="82">
        <f t="shared" si="7"/>
        <v>10967</v>
      </c>
      <c r="N51" s="82">
        <f t="shared" si="7"/>
        <v>7502</v>
      </c>
      <c r="O51" s="83">
        <f t="shared" si="7"/>
        <v>0</v>
      </c>
      <c r="P51" s="84">
        <f>IF(SUM(E52:O52)=0,0,SUMPRODUCT(E51:O51,E52:O52)/SUM(E52:O52))</f>
        <v>7948.275658780648</v>
      </c>
      <c r="Q51" s="84">
        <f>SUM(E17:O17)+SUM(E34:O34)+SUM(E51:O51)</f>
        <v>222750</v>
      </c>
      <c r="R51" s="126">
        <f>IF(Q52=0,0,(SUMPRODUCT(E17:O17,E18:O18)+SUMPRODUCT(E34:O34,E35:O35)+SUMPRODUCT(E51:O51,E52:O52))/(Q52))</f>
        <v>8183.0156833349974</v>
      </c>
    </row>
    <row r="52" spans="1:29" ht="12" customHeight="1">
      <c r="A52" s="608" t="s">
        <v>1</v>
      </c>
      <c r="B52" s="609"/>
      <c r="C52" s="609"/>
      <c r="D52" s="76" t="s">
        <v>5</v>
      </c>
      <c r="E52" s="77">
        <f t="shared" ref="E52:O52" si="8">IF(E51=0,0,(E39*E40+E41*E42+E43*E44+E45*E46+E47*E48+E49*E50)/E51)</f>
        <v>1897.5209713024283</v>
      </c>
      <c r="F52" s="78">
        <f t="shared" si="8"/>
        <v>0</v>
      </c>
      <c r="G52" s="78">
        <f t="shared" si="8"/>
        <v>1856.8217054263566</v>
      </c>
      <c r="H52" s="78">
        <f t="shared" si="8"/>
        <v>1820.5449591280653</v>
      </c>
      <c r="I52" s="78">
        <f t="shared" si="8"/>
        <v>1844.6811188811189</v>
      </c>
      <c r="J52" s="78">
        <f t="shared" si="8"/>
        <v>1851.313725490196</v>
      </c>
      <c r="K52" s="78">
        <f t="shared" si="8"/>
        <v>1991.0787499999999</v>
      </c>
      <c r="L52" s="78">
        <f t="shared" si="8"/>
        <v>1972.2741935483871</v>
      </c>
      <c r="M52" s="78">
        <f t="shared" si="8"/>
        <v>2006.0320962888666</v>
      </c>
      <c r="N52" s="78">
        <f t="shared" si="8"/>
        <v>2001.233137829912</v>
      </c>
      <c r="O52" s="79">
        <f t="shared" si="8"/>
        <v>0</v>
      </c>
      <c r="P52" s="85">
        <f>IF(SUM(E51:O51)=0,0,SUMPRODUCT(E52:O52,E51:O51)/SUM(E51:O51))</f>
        <v>1915.4674046740467</v>
      </c>
      <c r="Q52" s="132">
        <f>SUM(E18:O18)+SUM(E35:O35)+SUM(E52:O52)</f>
        <v>56836.919297024862</v>
      </c>
      <c r="R52" s="85">
        <f>IF(Q51=0,0,(SUMPRODUCT(E17:O17,E18:O18)+SUMPRODUCT(E34:O34,E35:O35)+SUMPRODUCT(E51:O51,E52:O52))/Q51)</f>
        <v>2087.9793580246915</v>
      </c>
      <c r="T52" s="8"/>
      <c r="U52" s="8"/>
    </row>
    <row r="53" spans="1:29" ht="12" customHeight="1">
      <c r="A53" s="59"/>
      <c r="B53" s="59"/>
      <c r="C53" s="59"/>
      <c r="D53" s="173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</row>
    <row r="54" spans="1:29" ht="12" customHeight="1">
      <c r="A54" s="59"/>
      <c r="B54" s="59"/>
      <c r="C54" s="59"/>
      <c r="D54" s="173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</row>
    <row r="55" spans="1:29" ht="12" customHeight="1">
      <c r="A55" s="59"/>
      <c r="B55" s="59"/>
      <c r="C55" s="59"/>
      <c r="D55" s="173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6" spans="1:29" ht="12" customHeight="1">
      <c r="A56" s="59"/>
      <c r="B56" s="59"/>
      <c r="C56" s="59"/>
      <c r="D56" s="173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</row>
    <row r="57" spans="1:29" ht="12" customHeight="1">
      <c r="A57" s="59"/>
      <c r="B57" s="59"/>
      <c r="C57" s="59"/>
      <c r="D57" s="173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</row>
    <row r="58" spans="1:29" ht="12" customHeight="1">
      <c r="A58" s="59"/>
      <c r="B58" s="59"/>
      <c r="C58" s="59"/>
      <c r="D58" s="173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</row>
    <row r="59" spans="1:29" ht="12" customHeight="1">
      <c r="A59" s="59"/>
      <c r="B59" s="59"/>
      <c r="C59" s="59"/>
      <c r="D59" s="173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1:29" ht="12" customHeight="1">
      <c r="A60" s="59"/>
      <c r="B60" s="59"/>
      <c r="C60" s="59"/>
      <c r="D60" s="173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</row>
    <row r="61" spans="1:29" ht="12" customHeight="1">
      <c r="A61" s="59"/>
      <c r="B61" s="59"/>
      <c r="C61" s="59"/>
      <c r="D61" s="173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</row>
    <row r="62" spans="1:29" ht="12" customHeight="1">
      <c r="A62" s="59"/>
      <c r="B62" s="59"/>
      <c r="C62" s="59"/>
      <c r="D62" s="173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</row>
    <row r="63" spans="1:29" ht="12" customHeight="1">
      <c r="A63" s="59"/>
      <c r="B63" s="59"/>
      <c r="C63" s="59"/>
      <c r="D63" s="173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29" ht="12" customHeight="1">
      <c r="A64" s="59"/>
      <c r="B64" s="59"/>
      <c r="C64" s="59"/>
      <c r="D64" s="173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spans="1:18" ht="12" customHeight="1">
      <c r="A65" s="59"/>
      <c r="B65" s="59"/>
      <c r="C65" s="59"/>
      <c r="D65" s="173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spans="1:18" ht="12" customHeight="1">
      <c r="A66" s="59"/>
      <c r="B66" s="59"/>
      <c r="C66" s="59"/>
      <c r="D66" s="173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</row>
    <row r="67" spans="1:18" ht="12" customHeight="1">
      <c r="A67" s="59"/>
      <c r="B67" s="59"/>
      <c r="C67" s="59"/>
      <c r="D67" s="173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</row>
    <row r="68" spans="1:18" ht="12" customHeight="1">
      <c r="A68" s="59"/>
      <c r="B68" s="59"/>
      <c r="C68" s="59"/>
      <c r="D68" s="173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</row>
    <row r="69" spans="1:18" ht="12" customHeight="1">
      <c r="A69" s="59"/>
      <c r="B69" s="59"/>
      <c r="C69" s="59"/>
      <c r="D69" s="173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</row>
    <row r="70" spans="1:18" ht="12" customHeight="1">
      <c r="A70" s="59"/>
      <c r="B70" s="59"/>
      <c r="C70" s="59"/>
      <c r="D70" s="173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</row>
    <row r="71" spans="1:18" ht="12" customHeight="1">
      <c r="A71" s="59"/>
      <c r="B71" s="59"/>
      <c r="C71" s="59"/>
      <c r="D71" s="173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</row>
    <row r="72" spans="1:18" ht="12" customHeight="1">
      <c r="A72" s="59"/>
      <c r="B72" s="59"/>
      <c r="C72" s="59"/>
      <c r="D72" s="173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1:18" ht="12" customHeight="1">
      <c r="A73" s="59"/>
      <c r="B73" s="59"/>
      <c r="C73" s="59"/>
      <c r="D73" s="173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</row>
    <row r="74" spans="1:18" ht="12" customHeight="1">
      <c r="A74" s="59"/>
      <c r="B74" s="59"/>
      <c r="C74" s="59"/>
      <c r="D74" s="173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</row>
    <row r="75" spans="1:18" ht="12" customHeight="1">
      <c r="A75" s="59"/>
      <c r="B75" s="59"/>
      <c r="C75" s="59"/>
      <c r="D75" s="173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</row>
    <row r="76" spans="1:18" ht="12" customHeight="1">
      <c r="A76" s="59"/>
      <c r="B76" s="59"/>
      <c r="C76" s="59"/>
      <c r="D76" s="173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</row>
    <row r="77" spans="1:18" ht="12" customHeight="1">
      <c r="A77" s="59"/>
      <c r="B77" s="59"/>
      <c r="C77" s="59"/>
      <c r="D77" s="173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</row>
    <row r="78" spans="1:18" ht="12" customHeight="1">
      <c r="A78" s="59"/>
      <c r="B78" s="59"/>
      <c r="C78" s="59"/>
      <c r="D78" s="173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</row>
    <row r="79" spans="1:18" ht="12" customHeight="1">
      <c r="A79" s="59"/>
      <c r="B79" s="59"/>
      <c r="C79" s="59"/>
      <c r="D79" s="173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</row>
    <row r="80" spans="1:18" ht="12" customHeight="1">
      <c r="A80" s="59"/>
      <c r="B80" s="59"/>
      <c r="C80" s="59"/>
      <c r="D80" s="173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</row>
    <row r="81" spans="1:18" ht="12" customHeight="1">
      <c r="A81" s="59"/>
      <c r="B81" s="59"/>
      <c r="C81" s="59"/>
      <c r="D81" s="173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</row>
    <row r="82" spans="1:18" ht="12" customHeight="1">
      <c r="A82" s="59"/>
      <c r="B82" s="59"/>
      <c r="C82" s="59"/>
      <c r="D82" s="173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</row>
    <row r="83" spans="1:18" ht="12" customHeight="1">
      <c r="A83" s="59"/>
      <c r="B83" s="59"/>
      <c r="C83" s="59"/>
      <c r="D83" s="173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</row>
    <row r="84" spans="1:18" ht="12" customHeight="1">
      <c r="A84" s="59"/>
      <c r="B84" s="59"/>
      <c r="C84" s="59"/>
      <c r="D84" s="173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</row>
    <row r="85" spans="1:18" ht="12" customHeight="1">
      <c r="A85" s="59"/>
      <c r="B85" s="59"/>
      <c r="C85" s="59"/>
      <c r="D85" s="173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</row>
    <row r="86" spans="1:18" ht="12" customHeight="1">
      <c r="A86" s="59"/>
      <c r="B86" s="59"/>
      <c r="C86" s="59"/>
      <c r="D86" s="173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2" customHeight="1">
      <c r="A87" s="59"/>
      <c r="B87" s="59"/>
      <c r="C87" s="59"/>
      <c r="D87" s="173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2" customHeight="1">
      <c r="A88" s="59"/>
      <c r="B88" s="59"/>
      <c r="C88" s="59"/>
      <c r="D88" s="173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2" customHeight="1">
      <c r="A89" s="59"/>
      <c r="B89" s="59"/>
      <c r="C89" s="59"/>
      <c r="D89" s="173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2" customHeight="1">
      <c r="A90" s="59"/>
      <c r="B90" s="59"/>
      <c r="C90" s="59"/>
      <c r="D90" s="173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2" customHeight="1">
      <c r="A91" s="59"/>
      <c r="B91" s="59"/>
      <c r="C91" s="59"/>
      <c r="D91" s="173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2" customHeight="1">
      <c r="A92" s="59"/>
      <c r="B92" s="59"/>
      <c r="C92" s="59"/>
      <c r="D92" s="173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2" customHeight="1">
      <c r="A93" s="59"/>
      <c r="B93" s="59"/>
      <c r="C93" s="59"/>
      <c r="D93" s="173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2" customHeight="1">
      <c r="A94" s="59"/>
      <c r="B94" s="59"/>
      <c r="C94" s="59"/>
      <c r="D94" s="173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2" customHeight="1">
      <c r="A95" s="59"/>
      <c r="B95" s="59"/>
      <c r="C95" s="59"/>
      <c r="D95" s="173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2" customHeight="1">
      <c r="A96" s="59"/>
      <c r="B96" s="59"/>
      <c r="C96" s="59"/>
      <c r="D96" s="173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spans="1:18" ht="12" customHeight="1">
      <c r="A97" s="59"/>
      <c r="B97" s="59"/>
      <c r="C97" s="59"/>
      <c r="D97" s="173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</row>
    <row r="98" spans="1:18" ht="12" customHeight="1">
      <c r="A98" s="59"/>
      <c r="B98" s="59"/>
      <c r="C98" s="59"/>
      <c r="D98" s="173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1:18" ht="12" customHeight="1">
      <c r="A99" s="59"/>
      <c r="B99" s="59"/>
      <c r="C99" s="59"/>
      <c r="D99" s="173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1:18" ht="12" customHeight="1">
      <c r="A100" s="59"/>
      <c r="B100" s="59"/>
      <c r="C100" s="59"/>
      <c r="D100" s="173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1:18" ht="12" customHeight="1">
      <c r="A101" s="59"/>
      <c r="B101" s="59"/>
      <c r="C101" s="59"/>
      <c r="D101" s="173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1:18" ht="12" customHeight="1">
      <c r="A102" s="59"/>
      <c r="B102" s="59"/>
      <c r="C102" s="59"/>
      <c r="D102" s="173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1:18" ht="12" customHeight="1">
      <c r="A103" s="59"/>
      <c r="B103" s="59"/>
      <c r="C103" s="59"/>
      <c r="D103" s="173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1:18" ht="12" customHeight="1">
      <c r="A104" s="59"/>
      <c r="B104" s="59"/>
      <c r="C104" s="59"/>
      <c r="D104" s="173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1:18" ht="12" customHeight="1">
      <c r="A105" s="59"/>
      <c r="B105" s="59"/>
      <c r="C105" s="59"/>
      <c r="D105" s="173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1:18" ht="12" customHeight="1">
      <c r="A106" s="59"/>
      <c r="B106" s="59"/>
      <c r="C106" s="59"/>
      <c r="D106" s="173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1:18" ht="12" customHeight="1">
      <c r="A107" s="59"/>
      <c r="B107" s="59"/>
      <c r="C107" s="59"/>
      <c r="D107" s="173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1:18" ht="12" customHeight="1">
      <c r="A108" s="59"/>
      <c r="B108" s="59"/>
      <c r="C108" s="59"/>
      <c r="D108" s="173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1:18" ht="12" customHeight="1">
      <c r="A109" s="59"/>
      <c r="B109" s="59"/>
      <c r="C109" s="59"/>
      <c r="D109" s="173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1:18" ht="12" customHeight="1">
      <c r="A110" s="59"/>
      <c r="B110" s="59"/>
      <c r="C110" s="59"/>
      <c r="D110" s="173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11" spans="1:18" ht="12" customHeight="1">
      <c r="A111" s="59"/>
      <c r="B111" s="59"/>
      <c r="C111" s="59"/>
      <c r="D111" s="173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spans="1:18" ht="12" customHeight="1">
      <c r="A112" s="59"/>
      <c r="B112" s="59"/>
      <c r="C112" s="59"/>
      <c r="D112" s="173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spans="1:18" ht="12" customHeight="1">
      <c r="A113" s="59"/>
      <c r="B113" s="59"/>
      <c r="C113" s="59"/>
      <c r="D113" s="173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1:18" ht="12" customHeight="1">
      <c r="A114" s="59"/>
      <c r="B114" s="59"/>
      <c r="C114" s="59"/>
      <c r="D114" s="173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</row>
    <row r="115" spans="1:18" ht="12" customHeight="1">
      <c r="A115" s="59"/>
      <c r="B115" s="59"/>
      <c r="C115" s="59"/>
      <c r="D115" s="173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</row>
    <row r="116" spans="1:18" ht="12" customHeight="1">
      <c r="A116" s="59"/>
      <c r="B116" s="59"/>
      <c r="C116" s="59"/>
      <c r="D116" s="173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spans="1:18" ht="12" customHeight="1">
      <c r="A117" s="59"/>
      <c r="B117" s="59"/>
      <c r="C117" s="59"/>
      <c r="D117" s="173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</row>
    <row r="118" spans="1:18" ht="12" customHeight="1">
      <c r="A118" s="59"/>
      <c r="B118" s="59"/>
      <c r="C118" s="59"/>
      <c r="D118" s="173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</row>
    <row r="119" spans="1:18" ht="12" customHeight="1">
      <c r="A119" s="59"/>
      <c r="B119" s="59"/>
      <c r="C119" s="59"/>
      <c r="D119" s="173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</row>
    <row r="120" spans="1:18" ht="12" customHeight="1">
      <c r="A120" s="59"/>
      <c r="B120" s="59"/>
      <c r="C120" s="59"/>
      <c r="D120" s="173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spans="1:18" ht="12" customHeight="1">
      <c r="A121" s="59"/>
      <c r="B121" s="59"/>
      <c r="C121" s="59"/>
      <c r="D121" s="173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</row>
    <row r="122" spans="1:18" ht="12" customHeight="1">
      <c r="A122" s="59"/>
      <c r="B122" s="59"/>
      <c r="C122" s="59"/>
      <c r="D122" s="173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</row>
    <row r="123" spans="1:18" ht="12" customHeight="1">
      <c r="A123" s="59"/>
      <c r="B123" s="59"/>
      <c r="C123" s="59"/>
      <c r="D123" s="173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</row>
    <row r="124" spans="1:18" ht="12" customHeight="1">
      <c r="A124" s="59"/>
      <c r="B124" s="59"/>
      <c r="C124" s="59"/>
      <c r="D124" s="173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</row>
    <row r="125" spans="1:18" ht="12" customHeight="1">
      <c r="A125" s="59"/>
      <c r="B125" s="59"/>
      <c r="C125" s="59"/>
      <c r="D125" s="173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</row>
    <row r="126" spans="1:18" ht="12" customHeight="1">
      <c r="A126" s="59"/>
      <c r="B126" s="59"/>
      <c r="C126" s="59"/>
      <c r="D126" s="173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</row>
    <row r="127" spans="1:18" ht="12" customHeight="1">
      <c r="A127" s="59"/>
      <c r="B127" s="59"/>
      <c r="C127" s="59"/>
      <c r="D127" s="173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</row>
    <row r="128" spans="1:18" ht="12" customHeight="1">
      <c r="A128" s="59"/>
      <c r="B128" s="59"/>
      <c r="C128" s="59"/>
      <c r="D128" s="173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</row>
    <row r="129" spans="1:18" ht="12" customHeight="1">
      <c r="A129" s="59"/>
      <c r="B129" s="59"/>
      <c r="C129" s="59"/>
      <c r="D129" s="173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</row>
    <row r="130" spans="1:18" ht="12" customHeight="1">
      <c r="A130" s="59"/>
      <c r="B130" s="59"/>
      <c r="C130" s="59"/>
      <c r="D130" s="173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</row>
    <row r="131" spans="1:18" ht="12" customHeight="1">
      <c r="A131" s="59"/>
      <c r="B131" s="59"/>
      <c r="C131" s="59"/>
      <c r="D131" s="173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</row>
    <row r="132" spans="1:18" ht="12" customHeight="1">
      <c r="A132" s="59"/>
      <c r="B132" s="59"/>
      <c r="C132" s="59"/>
      <c r="D132" s="173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</row>
    <row r="133" spans="1:18" ht="12" customHeight="1">
      <c r="A133" s="59"/>
      <c r="B133" s="59"/>
      <c r="C133" s="59"/>
      <c r="D133" s="173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</row>
    <row r="134" spans="1:18" ht="12" customHeight="1">
      <c r="A134" s="59"/>
      <c r="B134" s="59"/>
      <c r="C134" s="59"/>
      <c r="D134" s="173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</row>
    <row r="135" spans="1:18" ht="12" customHeight="1">
      <c r="A135" s="59"/>
      <c r="B135" s="59"/>
      <c r="C135" s="59"/>
      <c r="D135" s="173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</row>
    <row r="136" spans="1:18" ht="12" customHeight="1">
      <c r="A136" s="59"/>
      <c r="B136" s="59"/>
      <c r="C136" s="59"/>
      <c r="D136" s="173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</row>
    <row r="137" spans="1:18" ht="12" customHeight="1">
      <c r="A137" s="59"/>
      <c r="B137" s="59"/>
      <c r="C137" s="59"/>
      <c r="D137" s="173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</row>
    <row r="138" spans="1:18" ht="12" customHeight="1">
      <c r="A138" s="59"/>
      <c r="B138" s="59"/>
      <c r="C138" s="59"/>
      <c r="D138" s="17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</row>
    <row r="139" spans="1:18" ht="12" customHeight="1">
      <c r="A139" s="59"/>
      <c r="B139" s="59"/>
      <c r="C139" s="59"/>
      <c r="D139" s="173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</row>
    <row r="140" spans="1:18" ht="12" customHeight="1">
      <c r="A140" s="59"/>
      <c r="B140" s="59"/>
      <c r="C140" s="59"/>
      <c r="D140" s="173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</row>
    <row r="141" spans="1:18" ht="12" customHeight="1">
      <c r="A141" s="59"/>
      <c r="B141" s="59"/>
      <c r="C141" s="59"/>
      <c r="D141" s="173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</row>
    <row r="142" spans="1:18" ht="12" customHeight="1">
      <c r="A142" s="59"/>
      <c r="B142" s="59"/>
      <c r="C142" s="59"/>
      <c r="D142" s="173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</row>
    <row r="143" spans="1:18" ht="12" customHeight="1">
      <c r="A143" s="59"/>
      <c r="B143" s="59"/>
      <c r="C143" s="59"/>
      <c r="D143" s="173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</row>
    <row r="144" spans="1:18" ht="12" customHeight="1">
      <c r="A144" s="59"/>
      <c r="B144" s="59"/>
      <c r="C144" s="59"/>
      <c r="D144" s="173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</row>
    <row r="145" spans="1:18" ht="12" customHeight="1">
      <c r="A145" s="59"/>
      <c r="B145" s="59"/>
      <c r="C145" s="59"/>
      <c r="D145" s="173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</row>
    <row r="146" spans="1:18" ht="12" customHeight="1">
      <c r="A146" s="59"/>
      <c r="B146" s="59"/>
      <c r="C146" s="59"/>
      <c r="D146" s="173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</row>
    <row r="147" spans="1:18" ht="12" customHeight="1">
      <c r="A147" s="59"/>
      <c r="B147" s="59"/>
      <c r="C147" s="59"/>
      <c r="D147" s="173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</row>
    <row r="148" spans="1:18" ht="12" customHeight="1">
      <c r="A148" s="59"/>
      <c r="B148" s="59"/>
      <c r="C148" s="59"/>
      <c r="D148" s="173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spans="1:18" ht="12" customHeight="1">
      <c r="A149" s="59"/>
      <c r="B149" s="59"/>
      <c r="C149" s="59"/>
      <c r="D149" s="173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</row>
    <row r="150" spans="1:18" ht="12" customHeight="1">
      <c r="A150" s="59"/>
      <c r="B150" s="59"/>
      <c r="C150" s="59"/>
      <c r="D150" s="173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</row>
    <row r="151" spans="1:18" ht="12" customHeight="1">
      <c r="A151" s="59"/>
      <c r="B151" s="59"/>
      <c r="C151" s="59"/>
      <c r="D151" s="173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</row>
    <row r="152" spans="1:18" ht="12" customHeight="1">
      <c r="A152" s="59"/>
      <c r="B152" s="59"/>
      <c r="C152" s="59"/>
      <c r="D152" s="173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</row>
    <row r="153" spans="1:18" ht="12" customHeight="1">
      <c r="A153" s="59"/>
      <c r="B153" s="59"/>
      <c r="C153" s="59"/>
      <c r="D153" s="173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</row>
    <row r="154" spans="1:18" ht="12" customHeight="1">
      <c r="A154" s="59"/>
      <c r="B154" s="59"/>
      <c r="C154" s="59"/>
      <c r="D154" s="173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</row>
    <row r="155" spans="1:18" ht="12" customHeight="1">
      <c r="A155" s="59"/>
      <c r="B155" s="59"/>
      <c r="C155" s="59"/>
      <c r="D155" s="173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</row>
    <row r="156" spans="1:18" ht="12" customHeight="1">
      <c r="A156" s="59"/>
      <c r="B156" s="59"/>
      <c r="C156" s="59"/>
      <c r="D156" s="173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</row>
    <row r="157" spans="1:18" ht="12" customHeight="1">
      <c r="A157" s="59"/>
      <c r="B157" s="59"/>
      <c r="C157" s="59"/>
      <c r="D157" s="173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</row>
    <row r="158" spans="1:18" ht="12" customHeight="1">
      <c r="A158" s="59"/>
      <c r="B158" s="59"/>
      <c r="C158" s="59"/>
      <c r="D158" s="173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</row>
    <row r="159" spans="1:18" ht="12" customHeight="1">
      <c r="A159" s="59"/>
      <c r="B159" s="59"/>
      <c r="C159" s="59"/>
      <c r="D159" s="173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</row>
    <row r="160" spans="1:18" ht="12" customHeight="1">
      <c r="A160" s="59"/>
      <c r="B160" s="59"/>
      <c r="C160" s="59"/>
      <c r="D160" s="173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spans="1:18" ht="12" customHeight="1">
      <c r="A161" s="59"/>
      <c r="B161" s="59"/>
      <c r="C161" s="59"/>
      <c r="D161" s="173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</row>
    <row r="162" spans="1:18" ht="12" customHeight="1">
      <c r="A162" s="59"/>
      <c r="B162" s="59"/>
      <c r="C162" s="59"/>
      <c r="D162" s="173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</row>
    <row r="163" spans="1:18" ht="12" customHeight="1">
      <c r="A163" s="59"/>
      <c r="B163" s="59"/>
      <c r="C163" s="59"/>
      <c r="D163" s="173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</row>
    <row r="164" spans="1:18" ht="12" customHeight="1">
      <c r="A164" s="59"/>
      <c r="B164" s="59"/>
      <c r="C164" s="59"/>
      <c r="D164" s="173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spans="1:18" ht="12" customHeight="1">
      <c r="A165" s="59"/>
      <c r="B165" s="59"/>
      <c r="C165" s="59"/>
      <c r="D165" s="173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</row>
    <row r="166" spans="1:18" ht="12" customHeight="1">
      <c r="A166" s="59"/>
      <c r="B166" s="59"/>
      <c r="C166" s="59"/>
      <c r="D166" s="173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</row>
    <row r="167" spans="1:18" ht="12" customHeight="1">
      <c r="A167" s="59"/>
      <c r="B167" s="59"/>
      <c r="C167" s="59"/>
      <c r="D167" s="173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</row>
    <row r="168" spans="1:18" ht="12" customHeight="1">
      <c r="A168" s="59"/>
      <c r="B168" s="59"/>
      <c r="C168" s="59"/>
      <c r="D168" s="173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1:18" ht="12" customHeight="1">
      <c r="A169" s="59"/>
      <c r="B169" s="59"/>
      <c r="C169" s="59"/>
      <c r="D169" s="173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1:18" ht="12" customHeight="1">
      <c r="A170" s="59"/>
      <c r="B170" s="59"/>
      <c r="C170" s="59"/>
      <c r="D170" s="173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</row>
    <row r="171" spans="1:18" ht="12" customHeight="1">
      <c r="A171" s="59"/>
      <c r="B171" s="59"/>
      <c r="C171" s="59"/>
      <c r="D171" s="173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</row>
    <row r="172" spans="1:18" ht="12" customHeight="1">
      <c r="A172" s="59"/>
      <c r="B172" s="59"/>
      <c r="C172" s="59"/>
      <c r="D172" s="173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1:18" ht="12" customHeight="1">
      <c r="A173" s="59"/>
      <c r="B173" s="59"/>
      <c r="C173" s="59"/>
      <c r="D173" s="173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1:18" ht="12" customHeight="1">
      <c r="A174" s="59"/>
      <c r="B174" s="59"/>
      <c r="C174" s="59"/>
      <c r="D174" s="173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</row>
    <row r="175" spans="1:18" ht="12" customHeight="1">
      <c r="A175" s="59"/>
      <c r="B175" s="59"/>
      <c r="C175" s="59"/>
      <c r="D175" s="173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</row>
    <row r="176" spans="1:18" ht="12" customHeight="1">
      <c r="A176" s="59"/>
      <c r="B176" s="59"/>
      <c r="C176" s="59"/>
      <c r="D176" s="173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1:18" ht="12" customHeight="1">
      <c r="A177" s="59"/>
      <c r="B177" s="59"/>
      <c r="C177" s="59"/>
      <c r="D177" s="173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1:18" ht="12" customHeight="1">
      <c r="A178" s="59"/>
      <c r="B178" s="59"/>
      <c r="C178" s="59"/>
      <c r="D178" s="173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</row>
    <row r="179" spans="1:18" ht="12" customHeight="1">
      <c r="A179" s="59"/>
      <c r="B179" s="59"/>
      <c r="C179" s="59"/>
      <c r="D179" s="173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</row>
    <row r="180" spans="1:18" ht="12" customHeight="1">
      <c r="A180" s="59"/>
      <c r="B180" s="59"/>
      <c r="C180" s="59"/>
      <c r="D180" s="173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1:18" ht="12" customHeight="1">
      <c r="A181" s="59"/>
      <c r="B181" s="59"/>
      <c r="C181" s="59"/>
      <c r="D181" s="173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1:18" ht="12" customHeight="1">
      <c r="A182" s="59"/>
      <c r="B182" s="59"/>
      <c r="C182" s="59"/>
      <c r="D182" s="173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</row>
    <row r="183" spans="1:18" ht="12" customHeight="1">
      <c r="A183" s="59"/>
      <c r="B183" s="59"/>
      <c r="C183" s="59"/>
      <c r="D183" s="173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</row>
    <row r="184" spans="1:18" ht="12" customHeight="1">
      <c r="A184" s="59"/>
      <c r="B184" s="59"/>
      <c r="C184" s="59"/>
      <c r="D184" s="173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1:18" ht="12" customHeight="1">
      <c r="A185" s="59"/>
      <c r="B185" s="59"/>
      <c r="C185" s="59"/>
      <c r="D185" s="173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1:18">
      <c r="A186" s="59"/>
      <c r="B186" s="59"/>
      <c r="C186" s="59"/>
      <c r="D186" s="173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</row>
    <row r="187" spans="1:18">
      <c r="A187" s="59"/>
      <c r="B187" s="59"/>
      <c r="C187" s="59"/>
      <c r="D187" s="173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</row>
    <row r="188" spans="1:18">
      <c r="A188" s="59"/>
      <c r="B188" s="59"/>
      <c r="C188" s="59"/>
      <c r="D188" s="173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1:18">
      <c r="A189" s="59"/>
      <c r="B189" s="59"/>
      <c r="C189" s="59"/>
      <c r="D189" s="173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1:18">
      <c r="A190" s="59"/>
      <c r="B190" s="59"/>
      <c r="C190" s="59"/>
      <c r="D190" s="173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</row>
    <row r="191" spans="1:18">
      <c r="A191" s="59"/>
      <c r="B191" s="59"/>
      <c r="C191" s="59"/>
      <c r="D191" s="173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</row>
    <row r="192" spans="1:18">
      <c r="A192" s="59"/>
      <c r="B192" s="59"/>
      <c r="C192" s="59"/>
      <c r="D192" s="173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1:18">
      <c r="A193" s="59"/>
      <c r="B193" s="59"/>
      <c r="C193" s="59"/>
      <c r="D193" s="173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1:18">
      <c r="A194" s="59"/>
      <c r="B194" s="59"/>
      <c r="C194" s="59"/>
      <c r="D194" s="173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</row>
    <row r="195" spans="1:18">
      <c r="A195" s="59"/>
      <c r="B195" s="59"/>
      <c r="C195" s="59"/>
      <c r="D195" s="173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</row>
    <row r="196" spans="1:18">
      <c r="A196" s="59"/>
      <c r="B196" s="59"/>
      <c r="C196" s="59"/>
      <c r="D196" s="173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1:18">
      <c r="A197" s="59"/>
      <c r="B197" s="59"/>
      <c r="C197" s="59"/>
      <c r="D197" s="173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1:18">
      <c r="A198" s="59"/>
      <c r="B198" s="59"/>
      <c r="C198" s="59"/>
      <c r="D198" s="173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</row>
    <row r="199" spans="1:18">
      <c r="A199" s="59"/>
      <c r="B199" s="59"/>
      <c r="C199" s="59"/>
      <c r="D199" s="173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</row>
    <row r="200" spans="1:18">
      <c r="A200" s="59"/>
      <c r="B200" s="59"/>
      <c r="C200" s="59"/>
      <c r="D200" s="173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1:18">
      <c r="A201" s="59"/>
      <c r="B201" s="59"/>
      <c r="C201" s="59"/>
      <c r="D201" s="173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1:18">
      <c r="A202" s="59"/>
      <c r="B202" s="59"/>
      <c r="C202" s="59"/>
      <c r="D202" s="173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</row>
    <row r="203" spans="1:18">
      <c r="A203" s="59"/>
      <c r="B203" s="59"/>
      <c r="C203" s="59"/>
      <c r="D203" s="173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</row>
    <row r="204" spans="1:18">
      <c r="A204" s="59"/>
      <c r="B204" s="59"/>
      <c r="C204" s="59"/>
      <c r="D204" s="173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1:18">
      <c r="A205" s="59"/>
      <c r="B205" s="59"/>
      <c r="C205" s="59"/>
      <c r="D205" s="173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1:18">
      <c r="A206" s="59"/>
      <c r="B206" s="59"/>
      <c r="C206" s="59"/>
      <c r="D206" s="173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</row>
    <row r="207" spans="1:18">
      <c r="A207" s="59"/>
      <c r="B207" s="59"/>
      <c r="C207" s="59"/>
      <c r="D207" s="173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</row>
    <row r="208" spans="1:18">
      <c r="A208" s="59"/>
      <c r="B208" s="59"/>
      <c r="C208" s="59"/>
      <c r="D208" s="173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1:18">
      <c r="A209" s="59"/>
      <c r="B209" s="59"/>
      <c r="C209" s="59"/>
      <c r="D209" s="173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1:18">
      <c r="A210" s="59"/>
      <c r="B210" s="59"/>
      <c r="C210" s="59"/>
      <c r="D210" s="173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</row>
    <row r="211" spans="1:18">
      <c r="A211" s="59"/>
      <c r="B211" s="59"/>
      <c r="C211" s="59"/>
      <c r="D211" s="173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</row>
    <row r="212" spans="1:18">
      <c r="A212" s="59"/>
      <c r="B212" s="59"/>
      <c r="C212" s="59"/>
      <c r="D212" s="173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1:18">
      <c r="A213" s="59"/>
      <c r="B213" s="59"/>
      <c r="C213" s="59"/>
      <c r="D213" s="173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1:18">
      <c r="A214" s="59"/>
      <c r="B214" s="59"/>
      <c r="C214" s="59"/>
      <c r="D214" s="173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>
      <c r="A215" s="59"/>
      <c r="B215" s="59"/>
      <c r="C215" s="59"/>
      <c r="D215" s="173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</row>
    <row r="216" spans="1:18">
      <c r="A216" s="59"/>
      <c r="B216" s="59"/>
      <c r="C216" s="59"/>
      <c r="D216" s="173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1:18">
      <c r="A217" s="59"/>
      <c r="B217" s="59"/>
      <c r="C217" s="59"/>
      <c r="D217" s="173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1:18">
      <c r="A218" s="59"/>
      <c r="B218" s="59"/>
      <c r="C218" s="59"/>
      <c r="D218" s="173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</row>
    <row r="219" spans="1:18">
      <c r="A219" s="59"/>
      <c r="B219" s="59"/>
      <c r="C219" s="59"/>
      <c r="D219" s="173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</row>
    <row r="220" spans="1:18">
      <c r="A220" s="59"/>
      <c r="B220" s="59"/>
      <c r="C220" s="59"/>
      <c r="D220" s="173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1:18">
      <c r="A221" s="59"/>
      <c r="B221" s="59"/>
      <c r="C221" s="59"/>
      <c r="D221" s="173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1:18">
      <c r="A222" s="59"/>
      <c r="B222" s="59"/>
      <c r="C222" s="59"/>
      <c r="D222" s="173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>
        <f>IF(Q221=0,0,(SUMPRODUCT(E15:O15,E16:O16)+SUMPRODUCT(E88:O88,E89:O89)+SUMPRODUCT(E221:O221,E222:O222))/Q221)</f>
        <v>0</v>
      </c>
    </row>
    <row r="223" spans="1:18">
      <c r="A223" s="59"/>
      <c r="B223" s="59"/>
      <c r="C223" s="59"/>
      <c r="D223" s="173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</row>
    <row r="224" spans="1:18">
      <c r="A224" s="59"/>
      <c r="B224" s="59"/>
      <c r="C224" s="59"/>
      <c r="D224" s="173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1:18">
      <c r="A225" s="59"/>
      <c r="B225" s="59"/>
      <c r="C225" s="59"/>
      <c r="D225" s="173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1:18">
      <c r="A226" s="59"/>
      <c r="B226" s="59"/>
      <c r="C226" s="59"/>
      <c r="D226" s="173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</row>
    <row r="227" spans="1:18">
      <c r="A227" s="59"/>
      <c r="B227" s="59"/>
      <c r="C227" s="59"/>
      <c r="D227" s="173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</row>
    <row r="228" spans="1:18">
      <c r="A228" s="59"/>
      <c r="B228" s="59"/>
      <c r="C228" s="59"/>
      <c r="D228" s="173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1:18">
      <c r="A229" s="59"/>
      <c r="B229" s="59"/>
      <c r="C229" s="59"/>
      <c r="D229" s="173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>
      <c r="A230" s="59"/>
      <c r="B230" s="59"/>
      <c r="C230" s="59"/>
      <c r="D230" s="173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</row>
    <row r="231" spans="1:18">
      <c r="A231" s="59"/>
      <c r="B231" s="59"/>
      <c r="C231" s="59"/>
      <c r="D231" s="173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</row>
    <row r="232" spans="1:18">
      <c r="A232" s="59"/>
      <c r="B232" s="59"/>
      <c r="C232" s="59"/>
      <c r="D232" s="173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1:18">
      <c r="A233" s="59"/>
      <c r="B233" s="59"/>
      <c r="C233" s="59"/>
      <c r="D233" s="173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1:18">
      <c r="A234" s="59"/>
      <c r="B234" s="59"/>
      <c r="C234" s="59"/>
      <c r="D234" s="173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</row>
    <row r="235" spans="1:18">
      <c r="A235" s="59"/>
      <c r="B235" s="59"/>
      <c r="C235" s="59"/>
      <c r="D235" s="173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A236" s="59"/>
      <c r="B236" s="59"/>
      <c r="C236" s="59"/>
      <c r="D236" s="173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A237" s="59"/>
      <c r="B237" s="59"/>
      <c r="C237" s="59"/>
      <c r="D237" s="173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A238" s="59"/>
      <c r="B238" s="59"/>
      <c r="C238" s="59"/>
      <c r="D238" s="173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A239" s="59"/>
      <c r="B239" s="59"/>
      <c r="C239" s="59"/>
      <c r="D239" s="173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A240" s="59"/>
      <c r="B240" s="59"/>
      <c r="C240" s="59"/>
      <c r="D240" s="173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1:18">
      <c r="A241" s="59"/>
      <c r="B241" s="59"/>
      <c r="C241" s="59"/>
      <c r="D241" s="173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1:18">
      <c r="A242" s="59"/>
      <c r="B242" s="59"/>
      <c r="C242" s="59"/>
      <c r="D242" s="173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1:18">
      <c r="A243" s="59"/>
      <c r="B243" s="59"/>
      <c r="C243" s="59"/>
      <c r="D243" s="173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1:18">
      <c r="A244" s="59"/>
      <c r="B244" s="59"/>
      <c r="C244" s="59"/>
      <c r="D244" s="173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1:18">
      <c r="A245" s="59"/>
      <c r="B245" s="59"/>
      <c r="C245" s="59"/>
      <c r="D245" s="173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1:18">
      <c r="A246" s="59"/>
      <c r="B246" s="59"/>
      <c r="C246" s="59"/>
      <c r="D246" s="173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1:18">
      <c r="A247" s="59"/>
      <c r="B247" s="59"/>
      <c r="C247" s="59"/>
      <c r="D247" s="173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1:18">
      <c r="A248" s="59"/>
      <c r="B248" s="59"/>
      <c r="C248" s="59"/>
      <c r="D248" s="173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1:18">
      <c r="A249" s="59"/>
      <c r="B249" s="59"/>
      <c r="C249" s="59"/>
      <c r="D249" s="173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1:18">
      <c r="A250" s="59"/>
      <c r="B250" s="59"/>
      <c r="C250" s="59"/>
      <c r="D250" s="173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1:18">
      <c r="A251" s="59"/>
      <c r="B251" s="59"/>
      <c r="C251" s="59"/>
      <c r="D251" s="173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1:18">
      <c r="A252" s="59"/>
      <c r="B252" s="59"/>
      <c r="C252" s="59"/>
      <c r="D252" s="173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1:18">
      <c r="A253" s="59"/>
      <c r="B253" s="59"/>
      <c r="C253" s="59"/>
      <c r="D253" s="173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1:18">
      <c r="A254" s="59"/>
      <c r="B254" s="59"/>
      <c r="C254" s="59"/>
      <c r="D254" s="173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1:18">
      <c r="A255" s="59"/>
      <c r="B255" s="59"/>
      <c r="C255" s="59"/>
      <c r="D255" s="173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1:18">
      <c r="A256" s="59"/>
      <c r="B256" s="59"/>
      <c r="C256" s="59"/>
      <c r="D256" s="173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1:18">
      <c r="A257" s="59"/>
      <c r="B257" s="59"/>
      <c r="C257" s="59"/>
      <c r="D257" s="173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1:18">
      <c r="A258" s="59"/>
      <c r="B258" s="59"/>
      <c r="C258" s="59"/>
      <c r="D258" s="173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1:18">
      <c r="A259" s="59"/>
      <c r="B259" s="59"/>
      <c r="C259" s="59"/>
      <c r="D259" s="173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1:18">
      <c r="A260" s="59"/>
      <c r="B260" s="59"/>
      <c r="C260" s="59"/>
      <c r="D260" s="173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1:18">
      <c r="A261" s="59"/>
      <c r="B261" s="59"/>
      <c r="C261" s="59"/>
      <c r="D261" s="173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1:18">
      <c r="A262" s="59"/>
      <c r="B262" s="59"/>
      <c r="C262" s="59"/>
      <c r="D262" s="173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1:18">
      <c r="A263" s="59"/>
      <c r="B263" s="59"/>
      <c r="C263" s="59"/>
      <c r="D263" s="173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1:18">
      <c r="A264" s="59"/>
      <c r="B264" s="59"/>
      <c r="C264" s="59"/>
      <c r="D264" s="173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1:18">
      <c r="A265" s="59"/>
      <c r="B265" s="59"/>
      <c r="C265" s="59"/>
      <c r="D265" s="173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1:18">
      <c r="A266" s="59"/>
      <c r="B266" s="59"/>
      <c r="C266" s="59"/>
      <c r="D266" s="173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1:18">
      <c r="A267" s="59"/>
      <c r="B267" s="59"/>
      <c r="C267" s="59"/>
      <c r="D267" s="173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1:18">
      <c r="A268" s="59"/>
      <c r="B268" s="59"/>
      <c r="C268" s="59"/>
      <c r="D268" s="173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1:18">
      <c r="A269" s="59"/>
      <c r="B269" s="59"/>
      <c r="C269" s="59"/>
      <c r="D269" s="173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1:18">
      <c r="A270" s="59"/>
      <c r="B270" s="59"/>
      <c r="C270" s="59"/>
      <c r="D270" s="173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1:18">
      <c r="A271" s="59"/>
      <c r="B271" s="59"/>
      <c r="C271" s="59"/>
      <c r="D271" s="173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1:18">
      <c r="A272" s="59"/>
      <c r="B272" s="59"/>
      <c r="C272" s="59"/>
      <c r="D272" s="173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1:18">
      <c r="A273" s="59"/>
      <c r="B273" s="59"/>
      <c r="C273" s="59"/>
      <c r="D273" s="173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1:18">
      <c r="A274" s="59"/>
      <c r="B274" s="59"/>
      <c r="C274" s="59"/>
      <c r="D274" s="173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1:18">
      <c r="A275" s="59"/>
      <c r="B275" s="59"/>
      <c r="C275" s="59"/>
      <c r="D275" s="173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1:18">
      <c r="A276" s="59"/>
      <c r="B276" s="59"/>
      <c r="C276" s="59"/>
      <c r="D276" s="173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1:18">
      <c r="A277" s="59"/>
      <c r="B277" s="59"/>
      <c r="C277" s="59"/>
      <c r="D277" s="173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1:18">
      <c r="A278" s="59"/>
      <c r="B278" s="59"/>
      <c r="C278" s="59"/>
      <c r="D278" s="173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1:18">
      <c r="A279" s="59"/>
      <c r="B279" s="59"/>
      <c r="C279" s="59"/>
      <c r="D279" s="173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1:18">
      <c r="A280" s="59"/>
      <c r="B280" s="59"/>
      <c r="C280" s="59"/>
      <c r="D280" s="173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1:18">
      <c r="A281" s="59"/>
      <c r="B281" s="59"/>
      <c r="C281" s="59"/>
      <c r="D281" s="173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1:18">
      <c r="A282" s="59"/>
      <c r="B282" s="59"/>
      <c r="C282" s="59"/>
      <c r="D282" s="173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1:18">
      <c r="A283" s="59"/>
      <c r="B283" s="59"/>
      <c r="C283" s="59"/>
      <c r="D283" s="173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1:18">
      <c r="A284" s="59"/>
      <c r="B284" s="59"/>
      <c r="C284" s="59"/>
      <c r="D284" s="173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1:18">
      <c r="A285" s="59"/>
      <c r="B285" s="59"/>
      <c r="C285" s="59"/>
      <c r="D285" s="173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1:18">
      <c r="A286" s="59"/>
      <c r="B286" s="59"/>
      <c r="C286" s="59"/>
      <c r="D286" s="173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1:18">
      <c r="A287" s="59"/>
      <c r="B287" s="59"/>
      <c r="C287" s="59"/>
      <c r="D287" s="173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1:18">
      <c r="A288" s="59"/>
      <c r="B288" s="59"/>
      <c r="C288" s="59"/>
      <c r="D288" s="173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1:18">
      <c r="A289" s="59"/>
      <c r="B289" s="59"/>
      <c r="C289" s="59"/>
      <c r="D289" s="173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1:18">
      <c r="A290" s="59"/>
      <c r="B290" s="59"/>
      <c r="C290" s="59"/>
      <c r="D290" s="173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1:18">
      <c r="A291" s="59"/>
      <c r="B291" s="59"/>
      <c r="C291" s="59"/>
      <c r="D291" s="173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1:18">
      <c r="A292" s="59"/>
      <c r="B292" s="59"/>
      <c r="C292" s="59"/>
      <c r="D292" s="173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1:18">
      <c r="A293" s="59"/>
      <c r="B293" s="59"/>
      <c r="C293" s="59"/>
      <c r="D293" s="173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1:18">
      <c r="A294" s="59"/>
      <c r="B294" s="59"/>
      <c r="C294" s="59"/>
      <c r="D294" s="173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1:18">
      <c r="A295" s="59"/>
      <c r="B295" s="59"/>
      <c r="C295" s="59"/>
      <c r="D295" s="173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1:18">
      <c r="A296" s="59"/>
      <c r="B296" s="59"/>
      <c r="C296" s="59"/>
      <c r="D296" s="173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1:18">
      <c r="A297" s="59"/>
      <c r="B297" s="59"/>
      <c r="C297" s="59"/>
      <c r="D297" s="173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1:18">
      <c r="A298" s="59"/>
      <c r="B298" s="59"/>
      <c r="C298" s="59"/>
      <c r="D298" s="173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1:18">
      <c r="A299" s="59"/>
      <c r="B299" s="59"/>
      <c r="C299" s="59"/>
      <c r="D299" s="173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1:18">
      <c r="A300" s="59"/>
      <c r="B300" s="59"/>
      <c r="C300" s="59"/>
      <c r="D300" s="173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1:18">
      <c r="A301" s="59"/>
      <c r="B301" s="59"/>
      <c r="C301" s="59"/>
      <c r="D301" s="173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1:18">
      <c r="A302" s="59"/>
      <c r="B302" s="59"/>
      <c r="C302" s="59"/>
      <c r="D302" s="173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1:18">
      <c r="A303" s="59"/>
      <c r="B303" s="59"/>
      <c r="C303" s="59"/>
      <c r="D303" s="173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1:18">
      <c r="A304" s="59"/>
      <c r="B304" s="59"/>
      <c r="C304" s="59"/>
      <c r="D304" s="173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1:18">
      <c r="A305" s="59"/>
      <c r="B305" s="59"/>
      <c r="C305" s="59"/>
      <c r="D305" s="173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1:18">
      <c r="A306" s="59"/>
      <c r="B306" s="59"/>
      <c r="C306" s="59"/>
      <c r="D306" s="173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1:18">
      <c r="A307" s="59"/>
      <c r="B307" s="59"/>
      <c r="C307" s="59"/>
      <c r="D307" s="173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1:18">
      <c r="A308" s="59"/>
      <c r="B308" s="59"/>
      <c r="C308" s="59"/>
      <c r="D308" s="173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1:18">
      <c r="A309" s="59"/>
      <c r="B309" s="59"/>
      <c r="C309" s="59"/>
      <c r="D309" s="173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1:18">
      <c r="A310" s="59"/>
      <c r="B310" s="59"/>
      <c r="C310" s="59"/>
      <c r="D310" s="173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1:18">
      <c r="A311" s="59"/>
      <c r="B311" s="59"/>
      <c r="C311" s="59"/>
      <c r="D311" s="173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1:18">
      <c r="A312" s="59"/>
      <c r="B312" s="59"/>
      <c r="C312" s="59"/>
      <c r="D312" s="173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1:18">
      <c r="A313" s="59"/>
      <c r="B313" s="59"/>
      <c r="C313" s="59"/>
      <c r="D313" s="173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1:18">
      <c r="A314" s="59"/>
      <c r="B314" s="59"/>
      <c r="C314" s="59"/>
      <c r="D314" s="173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1:18">
      <c r="A315" s="59"/>
      <c r="B315" s="59"/>
      <c r="C315" s="59"/>
      <c r="D315" s="173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1:18">
      <c r="A316" s="59"/>
      <c r="B316" s="59"/>
      <c r="C316" s="59"/>
      <c r="D316" s="173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1:18">
      <c r="A317" s="59"/>
      <c r="B317" s="59"/>
      <c r="C317" s="59"/>
      <c r="D317" s="173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1:18">
      <c r="A318" s="59"/>
      <c r="B318" s="59"/>
      <c r="C318" s="59"/>
      <c r="D318" s="173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1:18">
      <c r="A319" s="59"/>
      <c r="B319" s="59"/>
      <c r="C319" s="59"/>
      <c r="D319" s="173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1:18">
      <c r="A320" s="59"/>
      <c r="B320" s="59"/>
      <c r="C320" s="59"/>
      <c r="D320" s="173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1:18">
      <c r="A321" s="59"/>
      <c r="B321" s="59"/>
      <c r="C321" s="59"/>
      <c r="D321" s="173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1:18">
      <c r="A322" s="59"/>
      <c r="B322" s="59"/>
      <c r="C322" s="59"/>
      <c r="D322" s="173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1:18">
      <c r="A323" s="59"/>
      <c r="B323" s="59"/>
      <c r="C323" s="59"/>
      <c r="D323" s="173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1:18">
      <c r="A324" s="59"/>
      <c r="B324" s="59"/>
      <c r="C324" s="59"/>
      <c r="D324" s="173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1:18">
      <c r="A325" s="59"/>
      <c r="B325" s="59"/>
      <c r="C325" s="59"/>
      <c r="D325" s="173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1:18">
      <c r="A326" s="59"/>
      <c r="B326" s="59"/>
      <c r="C326" s="59"/>
      <c r="D326" s="173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1:18">
      <c r="A327" s="59"/>
      <c r="B327" s="59"/>
      <c r="C327" s="59"/>
      <c r="D327" s="173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1:18">
      <c r="A328" s="59"/>
      <c r="B328" s="59"/>
      <c r="C328" s="59"/>
      <c r="D328" s="173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1:18">
      <c r="A329" s="59"/>
      <c r="B329" s="59"/>
      <c r="C329" s="59"/>
      <c r="D329" s="173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1:18">
      <c r="A330" s="59"/>
      <c r="B330" s="59"/>
      <c r="C330" s="59"/>
      <c r="D330" s="173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1:18">
      <c r="A331" s="59"/>
      <c r="B331" s="59"/>
      <c r="C331" s="59"/>
      <c r="D331" s="173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1:18">
      <c r="A332" s="59"/>
      <c r="B332" s="59"/>
      <c r="C332" s="59"/>
      <c r="D332" s="173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1:18">
      <c r="A333" s="59"/>
      <c r="B333" s="59"/>
      <c r="C333" s="59"/>
      <c r="D333" s="173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1:18">
      <c r="A334" s="59"/>
      <c r="B334" s="59"/>
      <c r="C334" s="59"/>
      <c r="D334" s="173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1:18">
      <c r="A335" s="59"/>
      <c r="B335" s="59"/>
      <c r="C335" s="59"/>
      <c r="D335" s="173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1:18">
      <c r="A336" s="59"/>
      <c r="B336" s="59"/>
      <c r="C336" s="59"/>
      <c r="D336" s="173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1:18">
      <c r="A337" s="59"/>
      <c r="B337" s="59"/>
      <c r="C337" s="59"/>
      <c r="D337" s="173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1:18">
      <c r="A338" s="59"/>
      <c r="B338" s="59"/>
      <c r="C338" s="59"/>
      <c r="D338" s="173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1:18">
      <c r="A339" s="59"/>
      <c r="B339" s="59"/>
      <c r="C339" s="59"/>
      <c r="D339" s="173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1:18">
      <c r="A340" s="59"/>
      <c r="B340" s="59"/>
      <c r="C340" s="59"/>
      <c r="D340" s="173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1:18">
      <c r="A341" s="59"/>
      <c r="B341" s="59"/>
      <c r="C341" s="59"/>
      <c r="D341" s="173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1:18">
      <c r="A342" s="59"/>
      <c r="B342" s="59"/>
      <c r="C342" s="59"/>
      <c r="D342" s="173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1:18">
      <c r="A343" s="59"/>
      <c r="B343" s="59"/>
      <c r="C343" s="59"/>
      <c r="D343" s="173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1:18">
      <c r="A344" s="59"/>
      <c r="B344" s="59"/>
      <c r="C344" s="59"/>
      <c r="D344" s="173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1:18">
      <c r="A345" s="59"/>
      <c r="B345" s="59"/>
      <c r="C345" s="59"/>
      <c r="D345" s="173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1:18">
      <c r="A346" s="59"/>
      <c r="B346" s="59"/>
      <c r="C346" s="59"/>
      <c r="D346" s="173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1:18">
      <c r="A347" s="59"/>
      <c r="B347" s="59"/>
      <c r="C347" s="59"/>
      <c r="D347" s="173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1:18">
      <c r="A348" s="59"/>
      <c r="B348" s="59"/>
      <c r="C348" s="59"/>
      <c r="D348" s="173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1:18">
      <c r="A349" s="59"/>
      <c r="B349" s="59"/>
      <c r="C349" s="59"/>
      <c r="D349" s="173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1:18">
      <c r="A350" s="59"/>
      <c r="B350" s="59"/>
      <c r="C350" s="59"/>
      <c r="D350" s="173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1:18">
      <c r="A351" s="59"/>
      <c r="B351" s="59"/>
      <c r="C351" s="59"/>
      <c r="D351" s="173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1:18">
      <c r="A352" s="59"/>
      <c r="B352" s="59"/>
      <c r="C352" s="59"/>
      <c r="D352" s="173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1:18">
      <c r="A353" s="59"/>
      <c r="B353" s="59"/>
      <c r="C353" s="59"/>
      <c r="D353" s="173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1:18">
      <c r="A354" s="59"/>
      <c r="B354" s="59"/>
      <c r="C354" s="59"/>
      <c r="D354" s="173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1:18">
      <c r="A355" s="59"/>
      <c r="B355" s="59"/>
      <c r="C355" s="59"/>
      <c r="D355" s="173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1:18">
      <c r="A356" s="59"/>
      <c r="B356" s="59"/>
      <c r="C356" s="59"/>
      <c r="D356" s="173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1:18">
      <c r="A357" s="59"/>
      <c r="B357" s="59"/>
      <c r="C357" s="59"/>
      <c r="D357" s="173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1:18">
      <c r="A358" s="59"/>
      <c r="B358" s="59"/>
      <c r="C358" s="59"/>
      <c r="D358" s="173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1:18">
      <c r="A359" s="59"/>
      <c r="B359" s="59"/>
      <c r="C359" s="59"/>
      <c r="D359" s="173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1:18">
      <c r="A360" s="59"/>
      <c r="B360" s="59"/>
      <c r="C360" s="59"/>
      <c r="D360" s="173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1:18">
      <c r="A361" s="59"/>
      <c r="B361" s="59"/>
      <c r="C361" s="59"/>
      <c r="D361" s="173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1:18">
      <c r="A362" s="59"/>
      <c r="B362" s="59"/>
      <c r="C362" s="59"/>
      <c r="D362" s="173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1:18">
      <c r="A363" s="59"/>
      <c r="B363" s="59"/>
      <c r="C363" s="59"/>
      <c r="D363" s="173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1:18">
      <c r="A364" s="59"/>
      <c r="B364" s="59"/>
      <c r="C364" s="59"/>
      <c r="D364" s="173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1:18">
      <c r="A365" s="59"/>
      <c r="B365" s="59"/>
      <c r="C365" s="59"/>
      <c r="D365" s="173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1:18">
      <c r="A366" s="59"/>
      <c r="B366" s="59"/>
      <c r="C366" s="59"/>
      <c r="D366" s="173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1:18">
      <c r="A367" s="59"/>
      <c r="B367" s="59"/>
      <c r="C367" s="59"/>
      <c r="D367" s="173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1:18">
      <c r="A368" s="59"/>
      <c r="B368" s="59"/>
      <c r="C368" s="59"/>
      <c r="D368" s="173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1:18">
      <c r="A369" s="59"/>
      <c r="B369" s="59"/>
      <c r="C369" s="59"/>
      <c r="D369" s="173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1:18">
      <c r="A370" s="59"/>
      <c r="B370" s="59"/>
      <c r="C370" s="59"/>
      <c r="D370" s="173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1:18">
      <c r="A371" s="59"/>
      <c r="B371" s="59"/>
      <c r="C371" s="59"/>
      <c r="D371" s="173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1:18">
      <c r="A372" s="59"/>
      <c r="B372" s="59"/>
      <c r="C372" s="59"/>
      <c r="D372" s="173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1:18">
      <c r="A373" s="59"/>
      <c r="B373" s="59"/>
      <c r="C373" s="59"/>
      <c r="D373" s="173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1:18">
      <c r="A374" s="59"/>
      <c r="B374" s="59"/>
      <c r="C374" s="59"/>
      <c r="D374" s="173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1:18">
      <c r="A375" s="59"/>
      <c r="B375" s="59"/>
      <c r="C375" s="59"/>
      <c r="D375" s="173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1:18">
      <c r="A376" s="59"/>
      <c r="B376" s="59"/>
      <c r="C376" s="59"/>
      <c r="D376" s="173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</sheetData>
  <mergeCells count="73">
    <mergeCell ref="A1:R1"/>
    <mergeCell ref="A3:A4"/>
    <mergeCell ref="B3:B4"/>
    <mergeCell ref="C3:C4"/>
    <mergeCell ref="E3:O3"/>
    <mergeCell ref="P3:P4"/>
    <mergeCell ref="C13:C14"/>
    <mergeCell ref="B15:B16"/>
    <mergeCell ref="C15:C16"/>
    <mergeCell ref="A17:C17"/>
    <mergeCell ref="A18:C18"/>
    <mergeCell ref="A5:A16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E20:O20"/>
    <mergeCell ref="P20:P21"/>
    <mergeCell ref="A22:A33"/>
    <mergeCell ref="B22:B23"/>
    <mergeCell ref="C22:C23"/>
    <mergeCell ref="B24:B25"/>
    <mergeCell ref="C24:C25"/>
    <mergeCell ref="B26:B27"/>
    <mergeCell ref="C26:C27"/>
    <mergeCell ref="B28:B29"/>
    <mergeCell ref="A20:A21"/>
    <mergeCell ref="B20:B21"/>
    <mergeCell ref="C20:C21"/>
    <mergeCell ref="C28:C29"/>
    <mergeCell ref="B30:B31"/>
    <mergeCell ref="C30:C31"/>
    <mergeCell ref="B32:B33"/>
    <mergeCell ref="C32:C33"/>
    <mergeCell ref="A35:C35"/>
    <mergeCell ref="A37:A38"/>
    <mergeCell ref="B37:B38"/>
    <mergeCell ref="C37:C38"/>
    <mergeCell ref="A34:C34"/>
    <mergeCell ref="E37:O37"/>
    <mergeCell ref="Q37:R37"/>
    <mergeCell ref="A39:A50"/>
    <mergeCell ref="B39:B40"/>
    <mergeCell ref="C39:C40"/>
    <mergeCell ref="B41:B42"/>
    <mergeCell ref="C41:C42"/>
    <mergeCell ref="B45:B46"/>
    <mergeCell ref="C45:C46"/>
    <mergeCell ref="B47:B48"/>
    <mergeCell ref="C47:C48"/>
    <mergeCell ref="P37:P38"/>
    <mergeCell ref="B49:B50"/>
    <mergeCell ref="C49:C50"/>
    <mergeCell ref="AB41:AB42"/>
    <mergeCell ref="AC41:AC42"/>
    <mergeCell ref="B43:B44"/>
    <mergeCell ref="C43:C44"/>
    <mergeCell ref="S41:S42"/>
    <mergeCell ref="T41:T42"/>
    <mergeCell ref="U41:U42"/>
    <mergeCell ref="V41:V42"/>
    <mergeCell ref="W41:W42"/>
    <mergeCell ref="X41:X42"/>
    <mergeCell ref="A51:C51"/>
    <mergeCell ref="A52:C52"/>
    <mergeCell ref="Y41:Y42"/>
    <mergeCell ref="Z41:Z42"/>
    <mergeCell ref="AA41:AA42"/>
  </mergeCells>
  <printOptions horizontalCentered="1"/>
  <pageMargins left="0.3" right="0.3" top="0.3" bottom="0.3" header="0.1" footer="0.1"/>
  <pageSetup paperSize="9" scale="49" fitToHeight="0" orientation="portrait" r:id="rId1"/>
  <headerFooter>
    <oddFooter>&amp;L&amp;"MS Sans Serif,Regular"No. Form : FM/PROD-011&amp;R&amp;"MS Sans Serif,Regular"Reported by Planning Section           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AC376"/>
  <sheetViews>
    <sheetView showGridLines="0" view="pageBreakPreview" zoomScale="70" zoomScaleNormal="75" zoomScaleSheetLayoutView="70" workbookViewId="0">
      <selection activeCell="E39" sqref="E39:O46"/>
    </sheetView>
  </sheetViews>
  <sheetFormatPr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15" width="10.28515625" style="1" customWidth="1"/>
    <col min="16" max="19" width="15.7109375" style="1" customWidth="1"/>
    <col min="20" max="20" width="9.5703125" style="1" bestFit="1" customWidth="1"/>
    <col min="21" max="22" width="9.140625" style="1"/>
    <col min="23" max="23" width="9.5703125" style="1" bestFit="1" customWidth="1"/>
    <col min="24" max="34" width="15.7109375" style="1" customWidth="1"/>
    <col min="35" max="16384" width="9.140625" style="1"/>
  </cols>
  <sheetData>
    <row r="1" spans="1:25" ht="30">
      <c r="A1" s="619" t="s">
        <v>114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</row>
    <row r="2" spans="1:25" ht="12" customHeight="1">
      <c r="A2" s="59"/>
      <c r="B2" s="59"/>
      <c r="C2" s="59"/>
      <c r="D2" s="173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5" ht="12" customHeight="1">
      <c r="A3" s="624" t="s">
        <v>4</v>
      </c>
      <c r="B3" s="626" t="s">
        <v>2</v>
      </c>
      <c r="C3" s="622" t="s">
        <v>0</v>
      </c>
      <c r="D3" s="35" t="s">
        <v>12</v>
      </c>
      <c r="E3" s="621">
        <f>+PAMA!E3</f>
        <v>2023</v>
      </c>
      <c r="F3" s="622"/>
      <c r="G3" s="622"/>
      <c r="H3" s="622"/>
      <c r="I3" s="622"/>
      <c r="J3" s="622"/>
      <c r="K3" s="622"/>
      <c r="L3" s="622"/>
      <c r="M3" s="622"/>
      <c r="N3" s="622"/>
      <c r="O3" s="623"/>
      <c r="P3" s="620" t="s">
        <v>7</v>
      </c>
      <c r="Q3" s="36"/>
      <c r="R3" s="36"/>
    </row>
    <row r="4" spans="1:25" ht="12" customHeight="1">
      <c r="A4" s="658"/>
      <c r="B4" s="659"/>
      <c r="C4" s="660"/>
      <c r="D4" s="111" t="s">
        <v>13</v>
      </c>
      <c r="E4" s="174">
        <f>+PAMA!E4</f>
        <v>45017</v>
      </c>
      <c r="F4" s="113">
        <f t="shared" ref="F4:N4" si="0">+E4+1</f>
        <v>45018</v>
      </c>
      <c r="G4" s="113">
        <f t="shared" si="0"/>
        <v>45019</v>
      </c>
      <c r="H4" s="113">
        <f t="shared" si="0"/>
        <v>45020</v>
      </c>
      <c r="I4" s="113">
        <f t="shared" si="0"/>
        <v>45021</v>
      </c>
      <c r="J4" s="113">
        <f t="shared" si="0"/>
        <v>45022</v>
      </c>
      <c r="K4" s="113">
        <f t="shared" si="0"/>
        <v>45023</v>
      </c>
      <c r="L4" s="113">
        <f t="shared" si="0"/>
        <v>45024</v>
      </c>
      <c r="M4" s="113">
        <f t="shared" si="0"/>
        <v>45025</v>
      </c>
      <c r="N4" s="113">
        <f t="shared" si="0"/>
        <v>45026</v>
      </c>
      <c r="O4" s="114"/>
      <c r="P4" s="618"/>
      <c r="Q4" s="36"/>
      <c r="R4" s="41"/>
      <c r="S4" s="4"/>
      <c r="T4" s="4"/>
      <c r="U4" s="4"/>
      <c r="V4" s="4"/>
      <c r="W4" s="4"/>
      <c r="X4" s="4"/>
      <c r="Y4" s="4"/>
    </row>
    <row r="5" spans="1:25" ht="12" customHeight="1">
      <c r="A5" s="683" t="s">
        <v>95</v>
      </c>
      <c r="B5" s="668">
        <v>1</v>
      </c>
      <c r="C5" s="700" t="s">
        <v>168</v>
      </c>
      <c r="D5" s="321" t="s">
        <v>3</v>
      </c>
      <c r="E5" s="312"/>
      <c r="F5" s="311"/>
      <c r="G5" s="312"/>
      <c r="H5" s="311"/>
      <c r="I5" s="311"/>
      <c r="J5" s="312"/>
      <c r="K5" s="311"/>
      <c r="L5" s="341"/>
      <c r="M5" s="311"/>
      <c r="N5" s="311"/>
      <c r="O5" s="311"/>
      <c r="P5" s="65">
        <f>IF(SUM(E6:O6)=0,0,SUMPRODUCT(E5:O5,E6:O6)/SUM(E6:O6))</f>
        <v>0</v>
      </c>
      <c r="Q5" s="58"/>
      <c r="R5" s="175"/>
      <c r="S5" s="4"/>
      <c r="T5" s="4"/>
    </row>
    <row r="6" spans="1:25" ht="12" customHeight="1">
      <c r="A6" s="654"/>
      <c r="B6" s="586"/>
      <c r="C6" s="670"/>
      <c r="D6" s="320" t="s">
        <v>5</v>
      </c>
      <c r="E6" s="309"/>
      <c r="F6" s="308"/>
      <c r="G6" s="309"/>
      <c r="H6" s="308"/>
      <c r="I6" s="308"/>
      <c r="J6" s="309"/>
      <c r="K6" s="308"/>
      <c r="L6" s="338"/>
      <c r="M6" s="308"/>
      <c r="N6" s="308"/>
      <c r="O6" s="308"/>
      <c r="P6" s="51">
        <f>IF(SUM(E5:O5)=0,0,SUMPRODUCT(E6:O6,E5:O5)/SUM(E5:O5))</f>
        <v>0</v>
      </c>
      <c r="Q6" s="58"/>
      <c r="R6" s="175"/>
      <c r="S6" s="4"/>
      <c r="T6" s="4"/>
    </row>
    <row r="7" spans="1:25" ht="12" customHeight="1">
      <c r="A7" s="654"/>
      <c r="B7" s="586">
        <f>+B5+1</f>
        <v>2</v>
      </c>
      <c r="C7" s="700" t="s">
        <v>123</v>
      </c>
      <c r="D7" s="69" t="s">
        <v>3</v>
      </c>
      <c r="E7" s="311"/>
      <c r="F7" s="311"/>
      <c r="G7" s="332"/>
      <c r="H7" s="312"/>
      <c r="I7" s="311"/>
      <c r="J7" s="311"/>
      <c r="K7" s="311"/>
      <c r="L7" s="341"/>
      <c r="M7" s="311"/>
      <c r="N7" s="311"/>
      <c r="O7" s="312"/>
      <c r="P7" s="65">
        <f>IF(SUM(E8:O8)=0,0,SUMPRODUCT(E7:O7,E8:O8)/SUM(E8:O8))</f>
        <v>0</v>
      </c>
      <c r="Q7" s="66"/>
      <c r="R7" s="176"/>
      <c r="S7" s="5"/>
    </row>
    <row r="8" spans="1:25" ht="12" customHeight="1">
      <c r="A8" s="654"/>
      <c r="B8" s="587"/>
      <c r="C8" s="670"/>
      <c r="D8" s="70" t="s">
        <v>5</v>
      </c>
      <c r="E8" s="308"/>
      <c r="F8" s="308"/>
      <c r="G8" s="331"/>
      <c r="H8" s="309"/>
      <c r="I8" s="308"/>
      <c r="J8" s="308"/>
      <c r="K8" s="308"/>
      <c r="L8" s="338"/>
      <c r="M8" s="308"/>
      <c r="N8" s="308"/>
      <c r="O8" s="309"/>
      <c r="P8" s="51">
        <f>IF(SUM(E7:O7)=0,0,SUMPRODUCT(E8:O8,E7:O7)/SUM(E7:O7))</f>
        <v>0</v>
      </c>
      <c r="Q8" s="66"/>
      <c r="R8" s="59"/>
      <c r="S8" s="6"/>
    </row>
    <row r="9" spans="1:25" ht="12" customHeight="1">
      <c r="A9" s="654"/>
      <c r="B9" s="586">
        <f>+B7+1</f>
        <v>3</v>
      </c>
      <c r="C9" s="700" t="s">
        <v>192</v>
      </c>
      <c r="D9" s="69" t="s">
        <v>3</v>
      </c>
      <c r="E9" s="312"/>
      <c r="F9" s="311"/>
      <c r="G9" s="312"/>
      <c r="H9" s="311"/>
      <c r="I9" s="311"/>
      <c r="J9" s="312"/>
      <c r="K9" s="311"/>
      <c r="L9" s="341"/>
      <c r="M9" s="311"/>
      <c r="N9" s="311"/>
      <c r="O9" s="312"/>
      <c r="P9" s="65">
        <f>IF(SUM(E10:O10)=0,0,SUMPRODUCT(E9:O9,E10:O10)/SUM(E10:O10))</f>
        <v>0</v>
      </c>
      <c r="Q9" s="66"/>
      <c r="R9" s="59"/>
      <c r="S9" s="6"/>
    </row>
    <row r="10" spans="1:25" ht="12" customHeight="1">
      <c r="A10" s="654"/>
      <c r="B10" s="586"/>
      <c r="C10" s="670"/>
      <c r="D10" s="70" t="s">
        <v>5</v>
      </c>
      <c r="E10" s="309"/>
      <c r="F10" s="308"/>
      <c r="G10" s="309"/>
      <c r="H10" s="308"/>
      <c r="I10" s="308"/>
      <c r="J10" s="309"/>
      <c r="K10" s="308"/>
      <c r="L10" s="338"/>
      <c r="M10" s="308"/>
      <c r="N10" s="308"/>
      <c r="O10" s="309"/>
      <c r="P10" s="51">
        <f>IF(SUM(E9:O9)=0,0,SUMPRODUCT(E10:O10,E9:O9)/SUM(E9:O9))</f>
        <v>0</v>
      </c>
      <c r="Q10" s="66"/>
      <c r="R10" s="59"/>
      <c r="S10" s="6"/>
    </row>
    <row r="11" spans="1:25" ht="12" customHeight="1">
      <c r="A11" s="654"/>
      <c r="B11" s="586">
        <f>+B9+1</f>
        <v>4</v>
      </c>
      <c r="C11" s="700" t="s">
        <v>203</v>
      </c>
      <c r="D11" s="69" t="s">
        <v>3</v>
      </c>
      <c r="E11" s="312"/>
      <c r="F11" s="311"/>
      <c r="G11" s="312"/>
      <c r="H11" s="312"/>
      <c r="I11" s="311"/>
      <c r="J11" s="311"/>
      <c r="K11" s="312"/>
      <c r="L11" s="341"/>
      <c r="M11" s="311"/>
      <c r="N11" s="311"/>
      <c r="O11" s="312"/>
      <c r="P11" s="65">
        <f>IF(SUM(E12:O12)=0,0,SUMPRODUCT(E11:O11,E12:O12)/SUM(E12:O12))</f>
        <v>0</v>
      </c>
      <c r="Q11" s="66"/>
      <c r="R11" s="59"/>
      <c r="S11" s="6"/>
    </row>
    <row r="12" spans="1:25" ht="12" customHeight="1">
      <c r="A12" s="654"/>
      <c r="B12" s="586"/>
      <c r="C12" s="670"/>
      <c r="D12" s="70" t="s">
        <v>5</v>
      </c>
      <c r="E12" s="309"/>
      <c r="F12" s="308"/>
      <c r="G12" s="309"/>
      <c r="H12" s="309"/>
      <c r="I12" s="308"/>
      <c r="J12" s="308"/>
      <c r="K12" s="309"/>
      <c r="L12" s="338"/>
      <c r="M12" s="308"/>
      <c r="N12" s="308"/>
      <c r="O12" s="309"/>
      <c r="P12" s="51">
        <f>IF(SUM(E11:O11)=0,0,SUMPRODUCT(E12:O12,E11:O11)/SUM(E11:O11))</f>
        <v>0</v>
      </c>
      <c r="Q12" s="66"/>
      <c r="R12" s="59"/>
      <c r="S12" s="6"/>
    </row>
    <row r="13" spans="1:25" ht="12" hidden="1" customHeight="1">
      <c r="A13" s="654"/>
      <c r="B13" s="586">
        <f>+B11+1</f>
        <v>5</v>
      </c>
      <c r="C13" s="700"/>
      <c r="D13" s="69" t="s">
        <v>3</v>
      </c>
      <c r="E13" s="61"/>
      <c r="F13" s="62"/>
      <c r="G13" s="63"/>
      <c r="H13" s="63"/>
      <c r="I13" s="63"/>
      <c r="J13" s="62"/>
      <c r="K13" s="62"/>
      <c r="L13" s="62"/>
      <c r="M13" s="62"/>
      <c r="N13" s="62"/>
      <c r="O13" s="64"/>
      <c r="P13" s="65">
        <f>IF(SUM(E14:O14)=0,0,SUMPRODUCT(E13:O13,E14:O14)/SUM(E14:O14))</f>
        <v>0</v>
      </c>
      <c r="Q13" s="66"/>
      <c r="R13" s="59"/>
      <c r="S13" s="6"/>
    </row>
    <row r="14" spans="1:25" ht="12" hidden="1" customHeight="1">
      <c r="A14" s="654"/>
      <c r="B14" s="586"/>
      <c r="C14" s="670"/>
      <c r="D14" s="70" t="s">
        <v>5</v>
      </c>
      <c r="E14" s="47"/>
      <c r="F14" s="48"/>
      <c r="G14" s="49"/>
      <c r="H14" s="49"/>
      <c r="I14" s="49"/>
      <c r="J14" s="48"/>
      <c r="K14" s="48"/>
      <c r="L14" s="48"/>
      <c r="M14" s="48"/>
      <c r="N14" s="48"/>
      <c r="O14" s="50"/>
      <c r="P14" s="51">
        <f>IF(SUM(E13:O13)=0,0,SUMPRODUCT(E14:O14,E13:O13)/SUM(E13:O13))</f>
        <v>0</v>
      </c>
      <c r="Q14" s="66"/>
      <c r="R14" s="59"/>
      <c r="S14" s="6"/>
    </row>
    <row r="15" spans="1:25" ht="12" hidden="1" customHeight="1">
      <c r="A15" s="654"/>
      <c r="B15" s="586">
        <f>+B13+1</f>
        <v>6</v>
      </c>
      <c r="C15" s="700"/>
      <c r="D15" s="69" t="s">
        <v>3</v>
      </c>
      <c r="E15" s="61"/>
      <c r="F15" s="62"/>
      <c r="G15" s="63"/>
      <c r="H15" s="63"/>
      <c r="I15" s="63"/>
      <c r="J15" s="62"/>
      <c r="K15" s="62"/>
      <c r="L15" s="62"/>
      <c r="M15" s="62"/>
      <c r="N15" s="62"/>
      <c r="O15" s="64"/>
      <c r="P15" s="65">
        <f>IF(SUM(E16:O16)=0,0,SUMPRODUCT(E15:O15,E16:O16)/SUM(E16:O16))</f>
        <v>0</v>
      </c>
      <c r="Q15" s="66"/>
      <c r="R15" s="59"/>
      <c r="S15" s="6"/>
    </row>
    <row r="16" spans="1:25" ht="12" hidden="1" customHeight="1">
      <c r="A16" s="654"/>
      <c r="B16" s="586"/>
      <c r="C16" s="670"/>
      <c r="D16" s="70" t="s">
        <v>5</v>
      </c>
      <c r="E16" s="47"/>
      <c r="F16" s="48"/>
      <c r="G16" s="49"/>
      <c r="H16" s="49"/>
      <c r="I16" s="49"/>
      <c r="J16" s="48"/>
      <c r="K16" s="48"/>
      <c r="L16" s="48"/>
      <c r="M16" s="48"/>
      <c r="N16" s="48"/>
      <c r="O16" s="50"/>
      <c r="P16" s="51">
        <f>IF(SUM(E15:O15)=0,0,SUMPRODUCT(E16:O16,E15:O15)/SUM(E15:O15))</f>
        <v>0</v>
      </c>
      <c r="Q16" s="66"/>
      <c r="R16" s="59"/>
      <c r="S16" s="6"/>
    </row>
    <row r="17" spans="1:18" ht="12" customHeight="1">
      <c r="A17" s="610" t="s">
        <v>6</v>
      </c>
      <c r="B17" s="611"/>
      <c r="C17" s="611"/>
      <c r="D17" s="118" t="s">
        <v>3</v>
      </c>
      <c r="E17" s="81">
        <f>E5+E7+E9+E11+E13+E15</f>
        <v>0</v>
      </c>
      <c r="F17" s="82">
        <f t="shared" ref="F17:O17" si="1">F5+F7+F9+F11+F13+F15</f>
        <v>0</v>
      </c>
      <c r="G17" s="82">
        <f t="shared" si="1"/>
        <v>0</v>
      </c>
      <c r="H17" s="82">
        <f t="shared" si="1"/>
        <v>0</v>
      </c>
      <c r="I17" s="82">
        <f t="shared" si="1"/>
        <v>0</v>
      </c>
      <c r="J17" s="82">
        <f t="shared" si="1"/>
        <v>0</v>
      </c>
      <c r="K17" s="82">
        <f t="shared" si="1"/>
        <v>0</v>
      </c>
      <c r="L17" s="82">
        <f t="shared" si="1"/>
        <v>0</v>
      </c>
      <c r="M17" s="82">
        <f t="shared" si="1"/>
        <v>0</v>
      </c>
      <c r="N17" s="82">
        <f t="shared" si="1"/>
        <v>0</v>
      </c>
      <c r="O17" s="83">
        <f t="shared" si="1"/>
        <v>0</v>
      </c>
      <c r="P17" s="84">
        <f>IF(SUM(E18:O18)=0,0,SUMPRODUCT(E17:O17,E18:O18)/SUM(E18:O18))</f>
        <v>0</v>
      </c>
      <c r="Q17" s="66"/>
      <c r="R17" s="58"/>
    </row>
    <row r="18" spans="1:18" ht="12" customHeight="1">
      <c r="A18" s="608" t="s">
        <v>1</v>
      </c>
      <c r="B18" s="609"/>
      <c r="C18" s="609"/>
      <c r="D18" s="119" t="s">
        <v>5</v>
      </c>
      <c r="E18" s="77">
        <f>IF(E17=0,0,(E5*E6+E7*E8+E9*E10+E11*E12+E13*E14+E15*E16)/E17)</f>
        <v>0</v>
      </c>
      <c r="F18" s="78">
        <f t="shared" ref="F18:O18" si="2">IF(F17=0,0,(F5*F6+F7*F8+F9*F10+F11*F12+F13*F14+F15*F16)/F17)</f>
        <v>0</v>
      </c>
      <c r="G18" s="78">
        <f t="shared" si="2"/>
        <v>0</v>
      </c>
      <c r="H18" s="78">
        <f t="shared" si="2"/>
        <v>0</v>
      </c>
      <c r="I18" s="78">
        <f t="shared" si="2"/>
        <v>0</v>
      </c>
      <c r="J18" s="78">
        <f t="shared" si="2"/>
        <v>0</v>
      </c>
      <c r="K18" s="78">
        <f t="shared" si="2"/>
        <v>0</v>
      </c>
      <c r="L18" s="78">
        <f t="shared" si="2"/>
        <v>0</v>
      </c>
      <c r="M18" s="78">
        <f t="shared" si="2"/>
        <v>0</v>
      </c>
      <c r="N18" s="78">
        <f t="shared" si="2"/>
        <v>0</v>
      </c>
      <c r="O18" s="79">
        <f t="shared" si="2"/>
        <v>0</v>
      </c>
      <c r="P18" s="85">
        <f>IF(SUM(E17:O17)=0,0,SUMPRODUCT(E18:O18,E17:O17)/SUM(E17:O17))</f>
        <v>0</v>
      </c>
      <c r="Q18" s="58"/>
      <c r="R18" s="58"/>
    </row>
    <row r="19" spans="1:18" ht="12" customHeight="1">
      <c r="A19" s="178"/>
      <c r="B19" s="178"/>
      <c r="C19" s="178"/>
      <c r="D19" s="179"/>
      <c r="E19" s="180"/>
      <c r="F19" s="180"/>
      <c r="G19" s="181"/>
      <c r="H19" s="181"/>
      <c r="I19" s="181"/>
      <c r="J19" s="180"/>
      <c r="K19" s="180"/>
      <c r="L19" s="180"/>
      <c r="M19" s="180"/>
      <c r="N19" s="180"/>
      <c r="O19" s="180"/>
      <c r="P19" s="182"/>
      <c r="Q19" s="58"/>
      <c r="R19" s="58"/>
    </row>
    <row r="20" spans="1:18" ht="12" customHeight="1">
      <c r="A20" s="624" t="s">
        <v>4</v>
      </c>
      <c r="B20" s="626" t="s">
        <v>2</v>
      </c>
      <c r="C20" s="639" t="s">
        <v>0</v>
      </c>
      <c r="D20" s="35" t="s">
        <v>12</v>
      </c>
      <c r="E20" s="621">
        <f>+E3</f>
        <v>2023</v>
      </c>
      <c r="F20" s="622"/>
      <c r="G20" s="622"/>
      <c r="H20" s="622"/>
      <c r="I20" s="622"/>
      <c r="J20" s="622"/>
      <c r="K20" s="622"/>
      <c r="L20" s="622"/>
      <c r="M20" s="622"/>
      <c r="N20" s="622"/>
      <c r="O20" s="623"/>
      <c r="P20" s="620" t="s">
        <v>7</v>
      </c>
      <c r="Q20" s="58"/>
      <c r="R20" s="58"/>
    </row>
    <row r="21" spans="1:18" ht="12" customHeight="1">
      <c r="A21" s="658"/>
      <c r="B21" s="659"/>
      <c r="C21" s="640"/>
      <c r="D21" s="111" t="s">
        <v>13</v>
      </c>
      <c r="E21" s="112">
        <f>+N4+1</f>
        <v>45027</v>
      </c>
      <c r="F21" s="113">
        <f t="shared" ref="F21:N21" si="3">+E21+1</f>
        <v>45028</v>
      </c>
      <c r="G21" s="113">
        <f t="shared" si="3"/>
        <v>45029</v>
      </c>
      <c r="H21" s="113">
        <f t="shared" si="3"/>
        <v>45030</v>
      </c>
      <c r="I21" s="113">
        <f t="shared" si="3"/>
        <v>45031</v>
      </c>
      <c r="J21" s="113">
        <f t="shared" si="3"/>
        <v>45032</v>
      </c>
      <c r="K21" s="113">
        <f t="shared" si="3"/>
        <v>45033</v>
      </c>
      <c r="L21" s="113">
        <f t="shared" si="3"/>
        <v>45034</v>
      </c>
      <c r="M21" s="113">
        <f t="shared" si="3"/>
        <v>45035</v>
      </c>
      <c r="N21" s="113">
        <f t="shared" si="3"/>
        <v>45036</v>
      </c>
      <c r="O21" s="114"/>
      <c r="P21" s="618"/>
      <c r="Q21" s="58"/>
      <c r="R21" s="58"/>
    </row>
    <row r="22" spans="1:18" ht="12" customHeight="1">
      <c r="A22" s="683" t="s">
        <v>95</v>
      </c>
      <c r="B22" s="668">
        <f>+B5</f>
        <v>1</v>
      </c>
      <c r="C22" s="669" t="str">
        <f>+C5</f>
        <v>EX-5006</v>
      </c>
      <c r="D22" s="115" t="s">
        <v>3</v>
      </c>
      <c r="E22" s="312"/>
      <c r="F22" s="311"/>
      <c r="G22" s="312"/>
      <c r="H22" s="311"/>
      <c r="I22" s="311"/>
      <c r="J22" s="312"/>
      <c r="K22" s="311"/>
      <c r="L22" s="341"/>
      <c r="M22" s="311"/>
      <c r="N22" s="311"/>
      <c r="O22" s="311"/>
      <c r="P22" s="45">
        <f>IF(SUM(E23:O23)=0,0,SUMPRODUCT(E22:O22,E23:O23)/SUM(E23:O23))</f>
        <v>0</v>
      </c>
      <c r="Q22" s="58"/>
      <c r="R22" s="58"/>
    </row>
    <row r="23" spans="1:18" ht="12" customHeight="1">
      <c r="A23" s="654"/>
      <c r="B23" s="586"/>
      <c r="C23" s="670"/>
      <c r="D23" s="70" t="s">
        <v>5</v>
      </c>
      <c r="E23" s="309"/>
      <c r="F23" s="308"/>
      <c r="G23" s="309"/>
      <c r="H23" s="308"/>
      <c r="I23" s="308"/>
      <c r="J23" s="309"/>
      <c r="K23" s="308"/>
      <c r="L23" s="338"/>
      <c r="M23" s="308"/>
      <c r="N23" s="308"/>
      <c r="O23" s="308"/>
      <c r="P23" s="51">
        <f>IF(SUM(E22:O22)=0,0,SUMPRODUCT(E23:O23,E22:O22)/SUM(E22:O22))</f>
        <v>0</v>
      </c>
      <c r="Q23" s="58"/>
      <c r="R23" s="58"/>
    </row>
    <row r="24" spans="1:18" ht="12" customHeight="1">
      <c r="A24" s="654"/>
      <c r="B24" s="586">
        <f>+B7</f>
        <v>2</v>
      </c>
      <c r="C24" s="663" t="str">
        <f>+C7</f>
        <v>EX-5029</v>
      </c>
      <c r="D24" s="69" t="s">
        <v>3</v>
      </c>
      <c r="E24" s="312"/>
      <c r="F24" s="311"/>
      <c r="G24" s="312"/>
      <c r="H24" s="311"/>
      <c r="I24" s="311"/>
      <c r="J24" s="312"/>
      <c r="K24" s="311"/>
      <c r="L24" s="341"/>
      <c r="M24" s="311"/>
      <c r="N24" s="311"/>
      <c r="O24" s="312"/>
      <c r="P24" s="65">
        <f>IF(SUM(E25:O25)=0,0,SUMPRODUCT(E24:O24,E25:O25)/SUM(E25:O25))</f>
        <v>0</v>
      </c>
      <c r="Q24" s="58"/>
      <c r="R24" s="58"/>
    </row>
    <row r="25" spans="1:18" ht="12" customHeight="1">
      <c r="A25" s="654"/>
      <c r="B25" s="587"/>
      <c r="C25" s="664"/>
      <c r="D25" s="70" t="s">
        <v>5</v>
      </c>
      <c r="E25" s="309"/>
      <c r="F25" s="308"/>
      <c r="G25" s="309"/>
      <c r="H25" s="308"/>
      <c r="I25" s="308"/>
      <c r="J25" s="309"/>
      <c r="K25" s="308"/>
      <c r="L25" s="338"/>
      <c r="M25" s="308"/>
      <c r="N25" s="308"/>
      <c r="O25" s="309"/>
      <c r="P25" s="51">
        <f>IF(SUM(E24:O24)=0,0,SUMPRODUCT(E25:O25,E24:O24)/SUM(E24:O24))</f>
        <v>0</v>
      </c>
      <c r="Q25" s="58"/>
      <c r="R25" s="58"/>
    </row>
    <row r="26" spans="1:18" ht="12" customHeight="1">
      <c r="A26" s="654"/>
      <c r="B26" s="586">
        <f>+B9</f>
        <v>3</v>
      </c>
      <c r="C26" s="663" t="str">
        <f>+C9</f>
        <v>EX-2019</v>
      </c>
      <c r="D26" s="69" t="s">
        <v>3</v>
      </c>
      <c r="E26" s="312"/>
      <c r="F26" s="311"/>
      <c r="G26" s="312"/>
      <c r="H26" s="311"/>
      <c r="I26" s="311"/>
      <c r="J26" s="312"/>
      <c r="K26" s="311"/>
      <c r="L26" s="341"/>
      <c r="M26" s="311"/>
      <c r="N26" s="311"/>
      <c r="O26" s="312"/>
      <c r="P26" s="65">
        <f>IF(SUM(E27:O27)=0,0,SUMPRODUCT(E26:O26,E27:O27)/SUM(E27:O27))</f>
        <v>0</v>
      </c>
      <c r="Q26" s="58"/>
      <c r="R26" s="58"/>
    </row>
    <row r="27" spans="1:18" ht="12" customHeight="1">
      <c r="A27" s="654"/>
      <c r="B27" s="587"/>
      <c r="C27" s="664"/>
      <c r="D27" s="70" t="s">
        <v>5</v>
      </c>
      <c r="E27" s="309"/>
      <c r="F27" s="308"/>
      <c r="G27" s="309"/>
      <c r="H27" s="308"/>
      <c r="I27" s="308"/>
      <c r="J27" s="309"/>
      <c r="K27" s="308"/>
      <c r="L27" s="338"/>
      <c r="M27" s="308"/>
      <c r="N27" s="308"/>
      <c r="O27" s="309"/>
      <c r="P27" s="51">
        <f>IF(SUM(E26:O26)=0,0,SUMPRODUCT(E27:O27,E26:O26)/SUM(E26:O26))</f>
        <v>0</v>
      </c>
      <c r="Q27" s="58"/>
      <c r="R27" s="58"/>
    </row>
    <row r="28" spans="1:18" ht="12" customHeight="1">
      <c r="A28" s="654"/>
      <c r="B28" s="586">
        <f>+B11</f>
        <v>4</v>
      </c>
      <c r="C28" s="663" t="str">
        <f>+C11</f>
        <v>EX-2035</v>
      </c>
      <c r="D28" s="69" t="s">
        <v>3</v>
      </c>
      <c r="E28" s="312"/>
      <c r="F28" s="311"/>
      <c r="G28" s="312"/>
      <c r="H28" s="312"/>
      <c r="I28" s="311"/>
      <c r="J28" s="311"/>
      <c r="K28" s="312"/>
      <c r="L28" s="341"/>
      <c r="M28" s="311"/>
      <c r="N28" s="311"/>
      <c r="O28" s="312"/>
      <c r="P28" s="65">
        <f>IF(SUM(E29:O29)=0,0,SUMPRODUCT(E28:O28,E29:O29)/SUM(E29:O29))</f>
        <v>0</v>
      </c>
      <c r="Q28" s="58"/>
      <c r="R28" s="58"/>
    </row>
    <row r="29" spans="1:18" ht="12" customHeight="1">
      <c r="A29" s="654"/>
      <c r="B29" s="587"/>
      <c r="C29" s="664"/>
      <c r="D29" s="70" t="s">
        <v>5</v>
      </c>
      <c r="E29" s="309"/>
      <c r="F29" s="308"/>
      <c r="G29" s="309"/>
      <c r="H29" s="309"/>
      <c r="I29" s="308"/>
      <c r="J29" s="308"/>
      <c r="K29" s="309"/>
      <c r="L29" s="338"/>
      <c r="M29" s="308"/>
      <c r="N29" s="308"/>
      <c r="O29" s="309"/>
      <c r="P29" s="51">
        <f>IF(SUM(E28:O28)=0,0,SUMPRODUCT(E29:O29,E28:O28)/SUM(E28:O28))</f>
        <v>0</v>
      </c>
      <c r="Q29" s="58"/>
      <c r="R29" s="58"/>
    </row>
    <row r="30" spans="1:18" ht="12" hidden="1" customHeight="1">
      <c r="A30" s="654"/>
      <c r="B30" s="586">
        <f>+B13</f>
        <v>5</v>
      </c>
      <c r="C30" s="663">
        <f>+C13</f>
        <v>0</v>
      </c>
      <c r="D30" s="69" t="s">
        <v>3</v>
      </c>
      <c r="E30" s="61"/>
      <c r="F30" s="62"/>
      <c r="G30" s="63"/>
      <c r="H30" s="63"/>
      <c r="I30" s="63"/>
      <c r="J30" s="62"/>
      <c r="K30" s="62"/>
      <c r="L30" s="62"/>
      <c r="M30" s="62"/>
      <c r="N30" s="62"/>
      <c r="O30" s="64"/>
      <c r="P30" s="65">
        <f>IF(SUM(E31:O31)=0,0,SUMPRODUCT(E30:O30,E31:O31)/SUM(E31:O31))</f>
        <v>0</v>
      </c>
      <c r="Q30" s="58"/>
      <c r="R30" s="58"/>
    </row>
    <row r="31" spans="1:18" ht="12" hidden="1" customHeight="1">
      <c r="A31" s="654"/>
      <c r="B31" s="587"/>
      <c r="C31" s="664"/>
      <c r="D31" s="70" t="s">
        <v>5</v>
      </c>
      <c r="E31" s="183"/>
      <c r="F31" s="48"/>
      <c r="G31" s="49"/>
      <c r="H31" s="49"/>
      <c r="I31" s="49"/>
      <c r="J31" s="48"/>
      <c r="K31" s="48"/>
      <c r="L31" s="48"/>
      <c r="M31" s="48"/>
      <c r="N31" s="48"/>
      <c r="O31" s="50"/>
      <c r="P31" s="51">
        <f>IF(SUM(E30:O30)=0,0,SUMPRODUCT(E31:O31,E30:O30)/SUM(E30:O30))</f>
        <v>0</v>
      </c>
      <c r="Q31" s="58"/>
      <c r="R31" s="58"/>
    </row>
    <row r="32" spans="1:18" ht="12" hidden="1" customHeight="1">
      <c r="A32" s="654"/>
      <c r="B32" s="586">
        <f>+B15</f>
        <v>6</v>
      </c>
      <c r="C32" s="663">
        <f>+C15</f>
        <v>0</v>
      </c>
      <c r="D32" s="69" t="s">
        <v>3</v>
      </c>
      <c r="E32" s="61"/>
      <c r="F32" s="62"/>
      <c r="G32" s="63"/>
      <c r="H32" s="63"/>
      <c r="I32" s="63"/>
      <c r="J32" s="62"/>
      <c r="K32" s="62"/>
      <c r="L32" s="62"/>
      <c r="M32" s="62"/>
      <c r="N32" s="62"/>
      <c r="O32" s="64"/>
      <c r="P32" s="65">
        <f>IF(SUM(E33:O33)=0,0,SUMPRODUCT(E32:O32,E33:O33)/SUM(E33:O33))</f>
        <v>0</v>
      </c>
      <c r="Q32" s="58"/>
      <c r="R32" s="58"/>
    </row>
    <row r="33" spans="1:29" ht="12" hidden="1" customHeight="1">
      <c r="A33" s="654"/>
      <c r="B33" s="587"/>
      <c r="C33" s="664"/>
      <c r="D33" s="70" t="s">
        <v>5</v>
      </c>
      <c r="E33" s="183"/>
      <c r="F33" s="48"/>
      <c r="G33" s="49"/>
      <c r="H33" s="49"/>
      <c r="I33" s="49"/>
      <c r="J33" s="48"/>
      <c r="K33" s="48"/>
      <c r="L33" s="48"/>
      <c r="M33" s="48"/>
      <c r="N33" s="48"/>
      <c r="O33" s="50"/>
      <c r="P33" s="51">
        <f>IF(SUM(E32:O32)=0,0,SUMPRODUCT(E33:O33,E32:O32)/SUM(E32:O32))</f>
        <v>0</v>
      </c>
      <c r="Q33" s="58"/>
      <c r="R33" s="58"/>
    </row>
    <row r="34" spans="1:29" ht="12" customHeight="1">
      <c r="A34" s="564" t="s">
        <v>6</v>
      </c>
      <c r="B34" s="565"/>
      <c r="C34" s="566"/>
      <c r="D34" s="118" t="s">
        <v>3</v>
      </c>
      <c r="E34" s="81">
        <f>E22+E24+E26+E28+E30+E32</f>
        <v>0</v>
      </c>
      <c r="F34" s="82">
        <f t="shared" ref="F34:O34" si="4">F22+F24+F26+F28+F30+F32</f>
        <v>0</v>
      </c>
      <c r="G34" s="82">
        <f t="shared" si="4"/>
        <v>0</v>
      </c>
      <c r="H34" s="82">
        <f t="shared" si="4"/>
        <v>0</v>
      </c>
      <c r="I34" s="82">
        <f t="shared" si="4"/>
        <v>0</v>
      </c>
      <c r="J34" s="82">
        <f t="shared" si="4"/>
        <v>0</v>
      </c>
      <c r="K34" s="82">
        <f t="shared" si="4"/>
        <v>0</v>
      </c>
      <c r="L34" s="82">
        <f t="shared" si="4"/>
        <v>0</v>
      </c>
      <c r="M34" s="82">
        <f t="shared" si="4"/>
        <v>0</v>
      </c>
      <c r="N34" s="82">
        <f t="shared" si="4"/>
        <v>0</v>
      </c>
      <c r="O34" s="83">
        <f t="shared" si="4"/>
        <v>0</v>
      </c>
      <c r="P34" s="84">
        <f>IF(SUM(E35:O35)=0,0,SUMPRODUCT(E34:O34,E35:O35)/SUM(E35:O35))</f>
        <v>0</v>
      </c>
      <c r="Q34" s="58"/>
      <c r="R34" s="58"/>
    </row>
    <row r="35" spans="1:29" ht="12" customHeight="1">
      <c r="A35" s="567" t="s">
        <v>1</v>
      </c>
      <c r="B35" s="568"/>
      <c r="C35" s="569"/>
      <c r="D35" s="119" t="s">
        <v>5</v>
      </c>
      <c r="E35" s="77">
        <f t="shared" ref="E35:O35" si="5">IF(E34=0,0,(E22*E23+E24*E25+E26*E27+E28*E29+E30*E31+E32*E33)/E34)</f>
        <v>0</v>
      </c>
      <c r="F35" s="78">
        <f t="shared" si="5"/>
        <v>0</v>
      </c>
      <c r="G35" s="78">
        <f t="shared" si="5"/>
        <v>0</v>
      </c>
      <c r="H35" s="78">
        <f t="shared" si="5"/>
        <v>0</v>
      </c>
      <c r="I35" s="78">
        <f t="shared" si="5"/>
        <v>0</v>
      </c>
      <c r="J35" s="78">
        <f t="shared" si="5"/>
        <v>0</v>
      </c>
      <c r="K35" s="78">
        <f t="shared" si="5"/>
        <v>0</v>
      </c>
      <c r="L35" s="78">
        <f t="shared" si="5"/>
        <v>0</v>
      </c>
      <c r="M35" s="78">
        <f t="shared" si="5"/>
        <v>0</v>
      </c>
      <c r="N35" s="78">
        <f t="shared" si="5"/>
        <v>0</v>
      </c>
      <c r="O35" s="79">
        <f t="shared" si="5"/>
        <v>0</v>
      </c>
      <c r="P35" s="85">
        <f>IF(SUM(E34:O34)=0,0,SUMPRODUCT(E35:O35,E34:O34)/SUM(E34:O34))</f>
        <v>0</v>
      </c>
      <c r="Q35" s="58"/>
      <c r="R35" s="58"/>
    </row>
    <row r="36" spans="1:29" ht="12" customHeight="1">
      <c r="A36" s="108"/>
      <c r="B36" s="36"/>
      <c r="C36" s="36"/>
      <c r="D36" s="123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124"/>
      <c r="R36" s="124"/>
      <c r="S36" s="3"/>
      <c r="T36" s="3"/>
      <c r="U36" s="3"/>
      <c r="V36" s="3"/>
      <c r="W36" s="3"/>
    </row>
    <row r="37" spans="1:29" ht="12" customHeight="1">
      <c r="A37" s="646" t="s">
        <v>4</v>
      </c>
      <c r="B37" s="637" t="s">
        <v>2</v>
      </c>
      <c r="C37" s="639" t="s">
        <v>0</v>
      </c>
      <c r="D37" s="35" t="s">
        <v>12</v>
      </c>
      <c r="E37" s="621">
        <f>+E20</f>
        <v>2023</v>
      </c>
      <c r="F37" s="622"/>
      <c r="G37" s="622"/>
      <c r="H37" s="622"/>
      <c r="I37" s="622"/>
      <c r="J37" s="622"/>
      <c r="K37" s="622"/>
      <c r="L37" s="622"/>
      <c r="M37" s="622"/>
      <c r="N37" s="622"/>
      <c r="O37" s="623"/>
      <c r="P37" s="620" t="s">
        <v>7</v>
      </c>
      <c r="Q37" s="635" t="s">
        <v>8</v>
      </c>
      <c r="R37" s="636"/>
    </row>
    <row r="38" spans="1:29" ht="12" customHeight="1">
      <c r="A38" s="642"/>
      <c r="B38" s="638"/>
      <c r="C38" s="640"/>
      <c r="D38" s="111" t="s">
        <v>13</v>
      </c>
      <c r="E38" s="112">
        <f>+N21+1</f>
        <v>45037</v>
      </c>
      <c r="F38" s="113">
        <f t="shared" ref="F38:L38" si="6">+E38+1</f>
        <v>45038</v>
      </c>
      <c r="G38" s="113">
        <f t="shared" si="6"/>
        <v>45039</v>
      </c>
      <c r="H38" s="113">
        <f t="shared" si="6"/>
        <v>45040</v>
      </c>
      <c r="I38" s="113">
        <f t="shared" si="6"/>
        <v>45041</v>
      </c>
      <c r="J38" s="113">
        <f t="shared" si="6"/>
        <v>45042</v>
      </c>
      <c r="K38" s="113">
        <f t="shared" si="6"/>
        <v>45043</v>
      </c>
      <c r="L38" s="113">
        <f t="shared" si="6"/>
        <v>45044</v>
      </c>
      <c r="M38" s="113">
        <f>+L38+1</f>
        <v>45045</v>
      </c>
      <c r="N38" s="113">
        <f>+M38+1</f>
        <v>45046</v>
      </c>
      <c r="O38" s="113">
        <f>+N38+1</f>
        <v>45047</v>
      </c>
      <c r="P38" s="618"/>
      <c r="Q38" s="125" t="s">
        <v>9</v>
      </c>
      <c r="R38" s="114" t="s">
        <v>10</v>
      </c>
    </row>
    <row r="39" spans="1:29" ht="12" customHeight="1">
      <c r="A39" s="683" t="s">
        <v>95</v>
      </c>
      <c r="B39" s="668">
        <f>+B22</f>
        <v>1</v>
      </c>
      <c r="C39" s="669" t="str">
        <f>+C22</f>
        <v>EX-5006</v>
      </c>
      <c r="D39" s="115" t="s">
        <v>3</v>
      </c>
      <c r="E39" s="312"/>
      <c r="F39" s="311"/>
      <c r="G39" s="312"/>
      <c r="H39" s="311"/>
      <c r="I39" s="311"/>
      <c r="J39" s="312"/>
      <c r="K39" s="311"/>
      <c r="L39" s="341"/>
      <c r="M39" s="311"/>
      <c r="N39" s="311"/>
      <c r="O39" s="311"/>
      <c r="P39" s="45">
        <f>IF(SUM(E40:O40)=0,0,SUMPRODUCT(E39:O39,E40:O40)/SUM(E40:O40))</f>
        <v>0</v>
      </c>
      <c r="Q39" s="84">
        <f>SUM(E5:N5)+SUM(E22:O22)+SUM(E39:O39)</f>
        <v>0</v>
      </c>
      <c r="R39" s="126">
        <f>IF(Q40=0,0,(SUMPRODUCT(E5:O5,E6:O6)+SUMPRODUCT(E22:O22,E23:O23)+SUMPRODUCT(E39:O39,E40:O40))/(Q40))</f>
        <v>0</v>
      </c>
    </row>
    <row r="40" spans="1:29" ht="12" customHeight="1">
      <c r="A40" s="654"/>
      <c r="B40" s="586"/>
      <c r="C40" s="670"/>
      <c r="D40" s="70" t="s">
        <v>5</v>
      </c>
      <c r="E40" s="309"/>
      <c r="F40" s="308"/>
      <c r="G40" s="309"/>
      <c r="H40" s="308"/>
      <c r="I40" s="308"/>
      <c r="J40" s="309"/>
      <c r="K40" s="308"/>
      <c r="L40" s="338"/>
      <c r="M40" s="308"/>
      <c r="N40" s="308"/>
      <c r="O40" s="308"/>
      <c r="P40" s="51">
        <f>IF(SUM(E39:O39)=0,0,SUMPRODUCT(E40:O40,E39:O39)/SUM(E39:O39))</f>
        <v>0</v>
      </c>
      <c r="Q40" s="127">
        <f>SUM(E6:O6)+SUM(E23:O23)+SUM(E40:O40)</f>
        <v>0</v>
      </c>
      <c r="R40" s="51">
        <f>IF(Q39=0,0,(SUMPRODUCT(E5:O5,E6:O6)+SUMPRODUCT(E22:O22,E23:O23)+SUMPRODUCT(E39:O39,E40:O40))/Q39)</f>
        <v>0</v>
      </c>
    </row>
    <row r="41" spans="1:29" ht="12" customHeight="1">
      <c r="A41" s="654"/>
      <c r="B41" s="586">
        <f>+B24</f>
        <v>2</v>
      </c>
      <c r="C41" s="663" t="str">
        <f>+C24</f>
        <v>EX-5029</v>
      </c>
      <c r="D41" s="69" t="s">
        <v>3</v>
      </c>
      <c r="E41" s="312"/>
      <c r="F41" s="311"/>
      <c r="G41" s="312"/>
      <c r="H41" s="311"/>
      <c r="I41" s="311"/>
      <c r="J41" s="312"/>
      <c r="K41" s="311"/>
      <c r="L41" s="341"/>
      <c r="M41" s="311"/>
      <c r="N41" s="311"/>
      <c r="O41" s="312"/>
      <c r="P41" s="65">
        <f>IF(SUM(E42:O42)=0,0,SUMPRODUCT(E41:O41,E42:O42)/SUM(E42:O42))</f>
        <v>0</v>
      </c>
      <c r="Q41" s="129">
        <f>SUM(E7:N7)+SUM(E24:O24)+SUM(E41:O41)</f>
        <v>0</v>
      </c>
      <c r="R41" s="130">
        <f>IF(Q42=0,0,(SUMPRODUCT(E7:O7,E8:O8)+SUMPRODUCT(E24:O24,E25:O25)+SUMPRODUCT(E41:O41,E42:O42))/(Q42))</f>
        <v>0</v>
      </c>
      <c r="S41" s="634"/>
      <c r="T41" s="634"/>
      <c r="U41" s="634"/>
      <c r="V41" s="634"/>
      <c r="W41" s="634"/>
      <c r="X41" s="634"/>
      <c r="Y41" s="634"/>
      <c r="Z41" s="634"/>
      <c r="AA41" s="634"/>
      <c r="AB41" s="634"/>
      <c r="AC41" s="634"/>
    </row>
    <row r="42" spans="1:29" ht="12" customHeight="1">
      <c r="A42" s="654"/>
      <c r="B42" s="587"/>
      <c r="C42" s="664"/>
      <c r="D42" s="70" t="s">
        <v>5</v>
      </c>
      <c r="E42" s="309"/>
      <c r="F42" s="308"/>
      <c r="G42" s="309"/>
      <c r="H42" s="308"/>
      <c r="I42" s="308"/>
      <c r="J42" s="309"/>
      <c r="K42" s="308"/>
      <c r="L42" s="338"/>
      <c r="M42" s="308"/>
      <c r="N42" s="308"/>
      <c r="O42" s="309"/>
      <c r="P42" s="51">
        <f>IF(SUM(E41:O41)=0,0,SUMPRODUCT(E42:O42,E41:O41)/SUM(E41:O41))</f>
        <v>0</v>
      </c>
      <c r="Q42" s="127">
        <f>SUM(E8:O8)+SUM(E25:O25)+SUM(E42:O42)</f>
        <v>0</v>
      </c>
      <c r="R42" s="51">
        <f>IF(Q41=0,0,(SUMPRODUCT(E7:O7,E8:O8)+SUMPRODUCT(E24:O24,E25:O25)+SUMPRODUCT(E41:O41,E42:O42))/Q41)</f>
        <v>0</v>
      </c>
      <c r="S42" s="634"/>
      <c r="T42" s="634"/>
      <c r="U42" s="634"/>
      <c r="V42" s="634"/>
      <c r="W42" s="634"/>
      <c r="X42" s="634"/>
      <c r="Y42" s="634"/>
      <c r="Z42" s="634"/>
      <c r="AA42" s="634"/>
      <c r="AB42" s="634"/>
      <c r="AC42" s="634"/>
    </row>
    <row r="43" spans="1:29" ht="12" customHeight="1">
      <c r="A43" s="654"/>
      <c r="B43" s="586">
        <f>+B26</f>
        <v>3</v>
      </c>
      <c r="C43" s="663" t="str">
        <f>+C26</f>
        <v>EX-2019</v>
      </c>
      <c r="D43" s="69" t="s">
        <v>3</v>
      </c>
      <c r="E43" s="312"/>
      <c r="F43" s="311"/>
      <c r="G43" s="312"/>
      <c r="H43" s="311"/>
      <c r="I43" s="311"/>
      <c r="J43" s="312"/>
      <c r="K43" s="311"/>
      <c r="L43" s="341"/>
      <c r="M43" s="311"/>
      <c r="N43" s="311"/>
      <c r="O43" s="312"/>
      <c r="P43" s="65">
        <f>IF(SUM(E44:O44)=0,0,SUMPRODUCT(E43:O43,E44:O44)/SUM(E44:O44))</f>
        <v>0</v>
      </c>
      <c r="Q43" s="129">
        <f>SUM(E9:N9)+SUM(E26:O26)+SUM(E43:O43)</f>
        <v>0</v>
      </c>
      <c r="R43" s="130">
        <f>IF(Q44=0,0,(SUMPRODUCT(E9:O9,E10:O10)+SUMPRODUCT(E26:O26,E27:O27)+SUMPRODUCT(E43:O43,E44:O44))/(Q44))</f>
        <v>0</v>
      </c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</row>
    <row r="44" spans="1:29" ht="12" customHeight="1">
      <c r="A44" s="654"/>
      <c r="B44" s="587"/>
      <c r="C44" s="664"/>
      <c r="D44" s="70" t="s">
        <v>5</v>
      </c>
      <c r="E44" s="309"/>
      <c r="F44" s="308"/>
      <c r="G44" s="309"/>
      <c r="H44" s="308"/>
      <c r="I44" s="308"/>
      <c r="J44" s="309"/>
      <c r="K44" s="308"/>
      <c r="L44" s="338"/>
      <c r="M44" s="308"/>
      <c r="N44" s="308"/>
      <c r="O44" s="309"/>
      <c r="P44" s="51">
        <f>IF(SUM(E43:O43)=0,0,SUMPRODUCT(E44:O44,E43:O43)/SUM(E43:O43))</f>
        <v>0</v>
      </c>
      <c r="Q44" s="127">
        <f>SUM(E10:O10)+SUM(E27:O27)+SUM(E44:O44)</f>
        <v>0</v>
      </c>
      <c r="R44" s="51">
        <f>IF(Q43=0,0,(SUMPRODUCT(E9:O9,E10:O10)+SUMPRODUCT(E26:O26,E27:O27)+SUMPRODUCT(E43:O43,E44:O44))/Q43)</f>
        <v>0</v>
      </c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</row>
    <row r="45" spans="1:29" ht="12" customHeight="1">
      <c r="A45" s="654"/>
      <c r="B45" s="586">
        <f>+B28</f>
        <v>4</v>
      </c>
      <c r="C45" s="663" t="str">
        <f>+C28</f>
        <v>EX-2035</v>
      </c>
      <c r="D45" s="69" t="s">
        <v>3</v>
      </c>
      <c r="E45" s="312"/>
      <c r="F45" s="311"/>
      <c r="G45" s="312"/>
      <c r="H45" s="312"/>
      <c r="I45" s="311"/>
      <c r="J45" s="311"/>
      <c r="K45" s="312"/>
      <c r="L45" s="341"/>
      <c r="M45" s="311"/>
      <c r="N45" s="311"/>
      <c r="O45" s="312"/>
      <c r="P45" s="65">
        <f>IF(SUM(E46:O46)=0,0,SUMPRODUCT(E45:O45,E46:O46)/SUM(E46:O46))</f>
        <v>0</v>
      </c>
      <c r="Q45" s="129">
        <f>SUM(E11:N11)+SUM(E28:O28)+SUM(E45:O45)</f>
        <v>0</v>
      </c>
      <c r="R45" s="130">
        <f>IF(Q46=0,0,(SUMPRODUCT(E11:O11,E12:O12)+SUMPRODUCT(E28:O28,E29:O29)+SUMPRODUCT(E45:O45,E46:O46))/(Q46))</f>
        <v>0</v>
      </c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</row>
    <row r="46" spans="1:29" ht="12" customHeight="1">
      <c r="A46" s="654"/>
      <c r="B46" s="587"/>
      <c r="C46" s="664"/>
      <c r="D46" s="70" t="s">
        <v>5</v>
      </c>
      <c r="E46" s="309"/>
      <c r="F46" s="308"/>
      <c r="G46" s="309"/>
      <c r="H46" s="309"/>
      <c r="I46" s="308"/>
      <c r="J46" s="308"/>
      <c r="K46" s="309"/>
      <c r="L46" s="338"/>
      <c r="M46" s="308"/>
      <c r="N46" s="308"/>
      <c r="O46" s="309"/>
      <c r="P46" s="51">
        <f>IF(SUM(E45:O45)=0,0,SUMPRODUCT(E46:O46,E45:O45)/SUM(E45:O45))</f>
        <v>0</v>
      </c>
      <c r="Q46" s="127">
        <f>SUM(E12:O12)+SUM(E29:O29)+SUM(E46:O46)</f>
        <v>0</v>
      </c>
      <c r="R46" s="51">
        <f>IF(Q45=0,0,(SUMPRODUCT(E11:O11,E12:O12)+SUMPRODUCT(E28:O28,E29:O29)+SUMPRODUCT(E45:O45,E46:O46))/Q45)</f>
        <v>0</v>
      </c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</row>
    <row r="47" spans="1:29" ht="12" hidden="1" customHeight="1">
      <c r="A47" s="654"/>
      <c r="B47" s="586">
        <f>+B30</f>
        <v>5</v>
      </c>
      <c r="C47" s="663">
        <f>+C30</f>
        <v>0</v>
      </c>
      <c r="D47" s="69" t="s">
        <v>3</v>
      </c>
      <c r="E47" s="61"/>
      <c r="F47" s="62"/>
      <c r="G47" s="63"/>
      <c r="H47" s="63"/>
      <c r="I47" s="63"/>
      <c r="J47" s="62"/>
      <c r="K47" s="62"/>
      <c r="L47" s="62"/>
      <c r="M47" s="62"/>
      <c r="N47" s="62"/>
      <c r="O47" s="64"/>
      <c r="P47" s="65">
        <f>IF(SUM(E48:O48)=0,0,SUMPRODUCT(E47:O47,E48:O48)/SUM(E48:O48))</f>
        <v>0</v>
      </c>
      <c r="Q47" s="129">
        <f>SUM(E13:N13)+SUM(E30:O30)+SUM(E47:O47)</f>
        <v>0</v>
      </c>
      <c r="R47" s="130">
        <f>IF(Q48=0,0,(SUMPRODUCT(E13:O13,E14:O14)+SUMPRODUCT(E30:O30,E31:O31)+SUMPRODUCT(E47:O47,E48:O48))/(Q48))</f>
        <v>0</v>
      </c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</row>
    <row r="48" spans="1:29" ht="12" hidden="1" customHeight="1">
      <c r="A48" s="654"/>
      <c r="B48" s="587"/>
      <c r="C48" s="664"/>
      <c r="D48" s="70" t="s">
        <v>5</v>
      </c>
      <c r="E48" s="47"/>
      <c r="F48" s="48"/>
      <c r="G48" s="49"/>
      <c r="H48" s="49"/>
      <c r="I48" s="49"/>
      <c r="J48" s="48"/>
      <c r="K48" s="48"/>
      <c r="L48" s="48"/>
      <c r="M48" s="48"/>
      <c r="N48" s="48"/>
      <c r="O48" s="50"/>
      <c r="P48" s="51">
        <f>IF(SUM(E47:O47)=0,0,SUMPRODUCT(E48:O48,E47:O47)/SUM(E47:O47))</f>
        <v>0</v>
      </c>
      <c r="Q48" s="127">
        <f>SUM(E14:O14)+SUM(E31:O31)+SUM(E48:O48)</f>
        <v>0</v>
      </c>
      <c r="R48" s="51">
        <f>IF(Q47=0,0,(SUMPRODUCT(E13:O13,E14:O14)+SUMPRODUCT(E30:O30,E31:O31)+SUMPRODUCT(E47:O47,E48:O48))/Q47)</f>
        <v>0</v>
      </c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</row>
    <row r="49" spans="1:29" ht="12" hidden="1" customHeight="1">
      <c r="A49" s="654"/>
      <c r="B49" s="586">
        <f>+B32</f>
        <v>6</v>
      </c>
      <c r="C49" s="663">
        <f>+C32</f>
        <v>0</v>
      </c>
      <c r="D49" s="69" t="s">
        <v>3</v>
      </c>
      <c r="E49" s="61"/>
      <c r="F49" s="62"/>
      <c r="G49" s="63"/>
      <c r="H49" s="63"/>
      <c r="I49" s="63"/>
      <c r="J49" s="62"/>
      <c r="K49" s="62"/>
      <c r="L49" s="62"/>
      <c r="M49" s="62"/>
      <c r="N49" s="62"/>
      <c r="O49" s="64"/>
      <c r="P49" s="65">
        <f>IF(SUM(E50:O50)=0,0,SUMPRODUCT(E49:O49,E50:O50)/SUM(E50:O50))</f>
        <v>0</v>
      </c>
      <c r="Q49" s="129">
        <f>SUM(E15:N15)+SUM(E32:O32)+SUM(E49:O49)</f>
        <v>0</v>
      </c>
      <c r="R49" s="130">
        <f>IF(Q50=0,0,(SUMPRODUCT(E15:O15,E16:O16)+SUMPRODUCT(E32:O32,E33:O33)+SUMPRODUCT(E49:O49,E50:O50))/(Q50))</f>
        <v>0</v>
      </c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</row>
    <row r="50" spans="1:29" ht="12" hidden="1" customHeight="1">
      <c r="A50" s="654"/>
      <c r="B50" s="587"/>
      <c r="C50" s="664"/>
      <c r="D50" s="70" t="s">
        <v>5</v>
      </c>
      <c r="E50" s="47"/>
      <c r="F50" s="48"/>
      <c r="G50" s="49"/>
      <c r="H50" s="49"/>
      <c r="I50" s="49"/>
      <c r="J50" s="48"/>
      <c r="K50" s="48"/>
      <c r="L50" s="48"/>
      <c r="M50" s="48"/>
      <c r="N50" s="48"/>
      <c r="O50" s="50"/>
      <c r="P50" s="51">
        <f>IF(SUM(E49:O49)=0,0,SUMPRODUCT(E50:O50,E49:O49)/SUM(E49:O49))</f>
        <v>0</v>
      </c>
      <c r="Q50" s="127">
        <f>SUM(E16:O16)+SUM(E33:O33)+SUM(E50:O50)</f>
        <v>0</v>
      </c>
      <c r="R50" s="51">
        <f>IF(Q49=0,0,(SUMPRODUCT(E15:O15,E16:O16)+SUMPRODUCT(E32:O32,E33:O33)+SUMPRODUCT(E49:O49,E50:O50))/Q49)</f>
        <v>0</v>
      </c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</row>
    <row r="51" spans="1:29" ht="12" customHeight="1">
      <c r="A51" s="610" t="s">
        <v>6</v>
      </c>
      <c r="B51" s="611"/>
      <c r="C51" s="611"/>
      <c r="D51" s="118" t="s">
        <v>3</v>
      </c>
      <c r="E51" s="81">
        <f>E39+E41+E43+E45+E47+E49</f>
        <v>0</v>
      </c>
      <c r="F51" s="82">
        <f t="shared" ref="F51:O51" si="7">F39+F41+F43+F45+F47+F49</f>
        <v>0</v>
      </c>
      <c r="G51" s="82">
        <f t="shared" si="7"/>
        <v>0</v>
      </c>
      <c r="H51" s="82">
        <f t="shared" si="7"/>
        <v>0</v>
      </c>
      <c r="I51" s="82">
        <f t="shared" si="7"/>
        <v>0</v>
      </c>
      <c r="J51" s="82">
        <f t="shared" si="7"/>
        <v>0</v>
      </c>
      <c r="K51" s="82">
        <f t="shared" si="7"/>
        <v>0</v>
      </c>
      <c r="L51" s="82">
        <f t="shared" si="7"/>
        <v>0</v>
      </c>
      <c r="M51" s="82">
        <f t="shared" si="7"/>
        <v>0</v>
      </c>
      <c r="N51" s="82">
        <f t="shared" si="7"/>
        <v>0</v>
      </c>
      <c r="O51" s="83">
        <f t="shared" si="7"/>
        <v>0</v>
      </c>
      <c r="P51" s="84">
        <f>IF(SUM(E52:O52)=0,0,SUMPRODUCT(E51:O51,E52:O52)/SUM(E52:O52))</f>
        <v>0</v>
      </c>
      <c r="Q51" s="84">
        <f>SUM(E17:O17)+SUM(E34:O34)+SUM(E51:O51)</f>
        <v>0</v>
      </c>
      <c r="R51" s="126">
        <f>IF(Q52=0,0,(SUMPRODUCT(E17:O17,E18:O18)+SUMPRODUCT(E34:O34,E35:O35)+SUMPRODUCT(E51:O51,E52:O52))/(Q52))</f>
        <v>0</v>
      </c>
    </row>
    <row r="52" spans="1:29" ht="12" customHeight="1">
      <c r="A52" s="608" t="s">
        <v>1</v>
      </c>
      <c r="B52" s="609"/>
      <c r="C52" s="609"/>
      <c r="D52" s="76" t="s">
        <v>5</v>
      </c>
      <c r="E52" s="77">
        <f t="shared" ref="E52:O52" si="8">IF(E51=0,0,(E39*E40+E41*E42+E43*E44+E45*E46+E47*E48+E49*E50)/E51)</f>
        <v>0</v>
      </c>
      <c r="F52" s="78">
        <f t="shared" si="8"/>
        <v>0</v>
      </c>
      <c r="G52" s="78">
        <f t="shared" si="8"/>
        <v>0</v>
      </c>
      <c r="H52" s="78">
        <f t="shared" si="8"/>
        <v>0</v>
      </c>
      <c r="I52" s="78">
        <f t="shared" si="8"/>
        <v>0</v>
      </c>
      <c r="J52" s="78">
        <f t="shared" si="8"/>
        <v>0</v>
      </c>
      <c r="K52" s="78">
        <f t="shared" si="8"/>
        <v>0</v>
      </c>
      <c r="L52" s="78">
        <f t="shared" si="8"/>
        <v>0</v>
      </c>
      <c r="M52" s="78">
        <f t="shared" si="8"/>
        <v>0</v>
      </c>
      <c r="N52" s="78">
        <f t="shared" si="8"/>
        <v>0</v>
      </c>
      <c r="O52" s="79">
        <f t="shared" si="8"/>
        <v>0</v>
      </c>
      <c r="P52" s="85">
        <f>IF(SUM(E51:O51)=0,0,SUMPRODUCT(E52:O52,E51:O51)/SUM(E51:O51))</f>
        <v>0</v>
      </c>
      <c r="Q52" s="132">
        <f>SUM(E18:O18)+SUM(E35:O35)+SUM(E52:O52)</f>
        <v>0</v>
      </c>
      <c r="R52" s="85">
        <f>IF(Q51=0,0,(SUMPRODUCT(E17:O17,E18:O18)+SUMPRODUCT(E34:O34,E35:O35)+SUMPRODUCT(E51:O51,E52:O52))/Q51)</f>
        <v>0</v>
      </c>
      <c r="T52" s="8"/>
      <c r="U52" s="8"/>
    </row>
    <row r="53" spans="1:29" ht="12" customHeight="1">
      <c r="A53" s="59"/>
      <c r="B53" s="59"/>
      <c r="C53" s="59"/>
      <c r="D53" s="173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</row>
    <row r="54" spans="1:29" ht="12" customHeight="1">
      <c r="A54" s="59"/>
      <c r="B54" s="59"/>
      <c r="C54" s="59"/>
      <c r="D54" s="173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</row>
    <row r="55" spans="1:29" ht="12" customHeight="1">
      <c r="A55" s="59"/>
      <c r="B55" s="59"/>
      <c r="C55" s="59"/>
      <c r="D55" s="173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6" spans="1:29" ht="12" customHeight="1">
      <c r="A56" s="59"/>
      <c r="B56" s="59"/>
      <c r="C56" s="59"/>
      <c r="D56" s="173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</row>
    <row r="57" spans="1:29" ht="12" customHeight="1">
      <c r="A57" s="59"/>
      <c r="B57" s="59"/>
      <c r="C57" s="59"/>
      <c r="D57" s="173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</row>
    <row r="58" spans="1:29" ht="12" customHeight="1">
      <c r="A58" s="59"/>
      <c r="B58" s="59"/>
      <c r="C58" s="59"/>
      <c r="D58" s="173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</row>
    <row r="59" spans="1:29" ht="12" customHeight="1">
      <c r="A59" s="59"/>
      <c r="B59" s="59"/>
      <c r="C59" s="59"/>
      <c r="D59" s="173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1:29" ht="12" customHeight="1">
      <c r="A60" s="59"/>
      <c r="B60" s="59"/>
      <c r="C60" s="59"/>
      <c r="D60" s="173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</row>
    <row r="61" spans="1:29" ht="12" customHeight="1">
      <c r="A61" s="59"/>
      <c r="B61" s="59"/>
      <c r="C61" s="59"/>
      <c r="D61" s="173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</row>
    <row r="62" spans="1:29" ht="12" customHeight="1">
      <c r="A62" s="59"/>
      <c r="B62" s="59"/>
      <c r="C62" s="59"/>
      <c r="D62" s="173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</row>
    <row r="63" spans="1:29" ht="12" customHeight="1">
      <c r="A63" s="59"/>
      <c r="B63" s="59"/>
      <c r="C63" s="59"/>
      <c r="D63" s="173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29" ht="12" customHeight="1">
      <c r="A64" s="59"/>
      <c r="B64" s="59"/>
      <c r="C64" s="59"/>
      <c r="D64" s="173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spans="1:18" ht="12" customHeight="1">
      <c r="A65" s="59"/>
      <c r="B65" s="59"/>
      <c r="C65" s="59"/>
      <c r="D65" s="173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spans="1:18" ht="12" customHeight="1">
      <c r="A66" s="59"/>
      <c r="B66" s="59"/>
      <c r="C66" s="59"/>
      <c r="D66" s="173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</row>
    <row r="67" spans="1:18" ht="12" customHeight="1">
      <c r="A67" s="59"/>
      <c r="B67" s="59"/>
      <c r="C67" s="59"/>
      <c r="D67" s="173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</row>
    <row r="68" spans="1:18" ht="12" customHeight="1">
      <c r="A68" s="59"/>
      <c r="B68" s="59"/>
      <c r="C68" s="59"/>
      <c r="D68" s="173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</row>
    <row r="69" spans="1:18" ht="12" customHeight="1">
      <c r="A69" s="59"/>
      <c r="B69" s="59"/>
      <c r="C69" s="59"/>
      <c r="D69" s="173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</row>
    <row r="70" spans="1:18" ht="12" customHeight="1">
      <c r="A70" s="59"/>
      <c r="B70" s="59"/>
      <c r="C70" s="59"/>
      <c r="D70" s="173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</row>
    <row r="71" spans="1:18" ht="12" customHeight="1">
      <c r="A71" s="59"/>
      <c r="B71" s="59"/>
      <c r="C71" s="59"/>
      <c r="D71" s="173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</row>
    <row r="72" spans="1:18" ht="12" customHeight="1">
      <c r="A72" s="59"/>
      <c r="B72" s="59"/>
      <c r="C72" s="59"/>
      <c r="D72" s="173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1:18" ht="12" customHeight="1">
      <c r="A73" s="59"/>
      <c r="B73" s="59"/>
      <c r="C73" s="59"/>
      <c r="D73" s="173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</row>
    <row r="74" spans="1:18" ht="12" customHeight="1">
      <c r="A74" s="59"/>
      <c r="B74" s="59"/>
      <c r="C74" s="59"/>
      <c r="D74" s="173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</row>
    <row r="75" spans="1:18" ht="12" customHeight="1">
      <c r="A75" s="59"/>
      <c r="B75" s="59"/>
      <c r="C75" s="59"/>
      <c r="D75" s="173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</row>
    <row r="76" spans="1:18" ht="12" customHeight="1">
      <c r="A76" s="59"/>
      <c r="B76" s="59"/>
      <c r="C76" s="59"/>
      <c r="D76" s="173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</row>
    <row r="77" spans="1:18" ht="12" customHeight="1">
      <c r="A77" s="59"/>
      <c r="B77" s="59"/>
      <c r="C77" s="59"/>
      <c r="D77" s="173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</row>
    <row r="78" spans="1:18" ht="12" customHeight="1">
      <c r="A78" s="59"/>
      <c r="B78" s="59"/>
      <c r="C78" s="59"/>
      <c r="D78" s="173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</row>
    <row r="79" spans="1:18" ht="12" customHeight="1">
      <c r="A79" s="59"/>
      <c r="B79" s="59"/>
      <c r="C79" s="59"/>
      <c r="D79" s="173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</row>
    <row r="80" spans="1:18" ht="12" customHeight="1">
      <c r="A80" s="59"/>
      <c r="B80" s="59"/>
      <c r="C80" s="59"/>
      <c r="D80" s="173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</row>
    <row r="81" spans="1:18" ht="12" customHeight="1">
      <c r="A81" s="59"/>
      <c r="B81" s="59"/>
      <c r="C81" s="59"/>
      <c r="D81" s="173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</row>
    <row r="82" spans="1:18" ht="12" customHeight="1">
      <c r="A82" s="59"/>
      <c r="B82" s="59"/>
      <c r="C82" s="59"/>
      <c r="D82" s="173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</row>
    <row r="83" spans="1:18" ht="12" customHeight="1">
      <c r="A83" s="59"/>
      <c r="B83" s="59"/>
      <c r="C83" s="59"/>
      <c r="D83" s="173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</row>
    <row r="84" spans="1:18" ht="12" customHeight="1">
      <c r="A84" s="59"/>
      <c r="B84" s="59"/>
      <c r="C84" s="59"/>
      <c r="D84" s="173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</row>
    <row r="85" spans="1:18" ht="12" customHeight="1">
      <c r="A85" s="59"/>
      <c r="B85" s="59"/>
      <c r="C85" s="59"/>
      <c r="D85" s="173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</row>
    <row r="86" spans="1:18" ht="12" customHeight="1">
      <c r="A86" s="59"/>
      <c r="B86" s="59"/>
      <c r="C86" s="59"/>
      <c r="D86" s="173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2" customHeight="1">
      <c r="A87" s="59"/>
      <c r="B87" s="59"/>
      <c r="C87" s="59"/>
      <c r="D87" s="173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2" customHeight="1">
      <c r="A88" s="59"/>
      <c r="B88" s="59"/>
      <c r="C88" s="59"/>
      <c r="D88" s="173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2" customHeight="1">
      <c r="A89" s="59"/>
      <c r="B89" s="59"/>
      <c r="C89" s="59"/>
      <c r="D89" s="173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2" customHeight="1">
      <c r="A90" s="59"/>
      <c r="B90" s="59"/>
      <c r="C90" s="59"/>
      <c r="D90" s="173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2" customHeight="1">
      <c r="A91" s="59"/>
      <c r="B91" s="59"/>
      <c r="C91" s="59"/>
      <c r="D91" s="173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2" customHeight="1">
      <c r="A92" s="59"/>
      <c r="B92" s="59"/>
      <c r="C92" s="59"/>
      <c r="D92" s="173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2" customHeight="1">
      <c r="A93" s="59"/>
      <c r="B93" s="59"/>
      <c r="C93" s="59"/>
      <c r="D93" s="173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2" customHeight="1">
      <c r="A94" s="59"/>
      <c r="B94" s="59"/>
      <c r="C94" s="59"/>
      <c r="D94" s="173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2" customHeight="1">
      <c r="A95" s="59"/>
      <c r="B95" s="59"/>
      <c r="C95" s="59"/>
      <c r="D95" s="173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2" customHeight="1">
      <c r="A96" s="59"/>
      <c r="B96" s="59"/>
      <c r="C96" s="59"/>
      <c r="D96" s="173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spans="1:18" ht="12" customHeight="1">
      <c r="A97" s="59"/>
      <c r="B97" s="59"/>
      <c r="C97" s="59"/>
      <c r="D97" s="173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</row>
    <row r="98" spans="1:18" ht="12" customHeight="1">
      <c r="A98" s="59"/>
      <c r="B98" s="59"/>
      <c r="C98" s="59"/>
      <c r="D98" s="173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1:18" ht="12" customHeight="1">
      <c r="A99" s="59"/>
      <c r="B99" s="59"/>
      <c r="C99" s="59"/>
      <c r="D99" s="173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1:18" ht="12" customHeight="1">
      <c r="A100" s="59"/>
      <c r="B100" s="59"/>
      <c r="C100" s="59"/>
      <c r="D100" s="173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1:18" ht="12" customHeight="1">
      <c r="A101" s="59"/>
      <c r="B101" s="59"/>
      <c r="C101" s="59"/>
      <c r="D101" s="173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1:18" ht="12" customHeight="1">
      <c r="A102" s="59"/>
      <c r="B102" s="59"/>
      <c r="C102" s="59"/>
      <c r="D102" s="173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1:18" ht="12" customHeight="1">
      <c r="A103" s="59"/>
      <c r="B103" s="59"/>
      <c r="C103" s="59"/>
      <c r="D103" s="173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1:18" ht="12" customHeight="1">
      <c r="A104" s="59"/>
      <c r="B104" s="59"/>
      <c r="C104" s="59"/>
      <c r="D104" s="173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1:18" ht="12" customHeight="1">
      <c r="A105" s="59"/>
      <c r="B105" s="59"/>
      <c r="C105" s="59"/>
      <c r="D105" s="173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1:18" ht="12" customHeight="1">
      <c r="A106" s="59"/>
      <c r="B106" s="59"/>
      <c r="C106" s="59"/>
      <c r="D106" s="173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1:18" ht="12" customHeight="1">
      <c r="A107" s="59"/>
      <c r="B107" s="59"/>
      <c r="C107" s="59"/>
      <c r="D107" s="173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1:18" ht="12" customHeight="1">
      <c r="A108" s="59"/>
      <c r="B108" s="59"/>
      <c r="C108" s="59"/>
      <c r="D108" s="173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1:18" ht="12" customHeight="1">
      <c r="A109" s="59"/>
      <c r="B109" s="59"/>
      <c r="C109" s="59"/>
      <c r="D109" s="173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1:18" ht="12" customHeight="1">
      <c r="A110" s="59"/>
      <c r="B110" s="59"/>
      <c r="C110" s="59"/>
      <c r="D110" s="173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11" spans="1:18" ht="12" customHeight="1">
      <c r="A111" s="59"/>
      <c r="B111" s="59"/>
      <c r="C111" s="59"/>
      <c r="D111" s="173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spans="1:18" ht="12" customHeight="1">
      <c r="A112" s="59"/>
      <c r="B112" s="59"/>
      <c r="C112" s="59"/>
      <c r="D112" s="173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spans="1:18" ht="12" customHeight="1">
      <c r="A113" s="59"/>
      <c r="B113" s="59"/>
      <c r="C113" s="59"/>
      <c r="D113" s="173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1:18" ht="12" customHeight="1">
      <c r="A114" s="59"/>
      <c r="B114" s="59"/>
      <c r="C114" s="59"/>
      <c r="D114" s="173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</row>
    <row r="115" spans="1:18" ht="12" customHeight="1">
      <c r="A115" s="59"/>
      <c r="B115" s="59"/>
      <c r="C115" s="59"/>
      <c r="D115" s="173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</row>
    <row r="116" spans="1:18" ht="12" customHeight="1">
      <c r="A116" s="59"/>
      <c r="B116" s="59"/>
      <c r="C116" s="59"/>
      <c r="D116" s="173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spans="1:18" ht="12" customHeight="1">
      <c r="A117" s="59"/>
      <c r="B117" s="59"/>
      <c r="C117" s="59"/>
      <c r="D117" s="173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</row>
    <row r="118" spans="1:18" ht="12" customHeight="1">
      <c r="A118" s="59"/>
      <c r="B118" s="59"/>
      <c r="C118" s="59"/>
      <c r="D118" s="173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</row>
    <row r="119" spans="1:18" ht="12" customHeight="1">
      <c r="A119" s="59"/>
      <c r="B119" s="59"/>
      <c r="C119" s="59"/>
      <c r="D119" s="173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</row>
    <row r="120" spans="1:18" ht="12" customHeight="1">
      <c r="A120" s="59"/>
      <c r="B120" s="59"/>
      <c r="C120" s="59"/>
      <c r="D120" s="173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spans="1:18" ht="12" customHeight="1">
      <c r="A121" s="59"/>
      <c r="B121" s="59"/>
      <c r="C121" s="59"/>
      <c r="D121" s="173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</row>
    <row r="122" spans="1:18" ht="12" customHeight="1">
      <c r="A122" s="59"/>
      <c r="B122" s="59"/>
      <c r="C122" s="59"/>
      <c r="D122" s="173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</row>
    <row r="123" spans="1:18" ht="12" customHeight="1">
      <c r="A123" s="59"/>
      <c r="B123" s="59"/>
      <c r="C123" s="59"/>
      <c r="D123" s="173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</row>
    <row r="124" spans="1:18" ht="12" customHeight="1">
      <c r="A124" s="59"/>
      <c r="B124" s="59"/>
      <c r="C124" s="59"/>
      <c r="D124" s="173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</row>
    <row r="125" spans="1:18" ht="12" customHeight="1">
      <c r="A125" s="59"/>
      <c r="B125" s="59"/>
      <c r="C125" s="59"/>
      <c r="D125" s="173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</row>
    <row r="126" spans="1:18" ht="12" customHeight="1">
      <c r="A126" s="59"/>
      <c r="B126" s="59"/>
      <c r="C126" s="59"/>
      <c r="D126" s="173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</row>
    <row r="127" spans="1:18" ht="12" customHeight="1">
      <c r="A127" s="59"/>
      <c r="B127" s="59"/>
      <c r="C127" s="59"/>
      <c r="D127" s="173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</row>
    <row r="128" spans="1:18" ht="12" customHeight="1">
      <c r="A128" s="59"/>
      <c r="B128" s="59"/>
      <c r="C128" s="59"/>
      <c r="D128" s="173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</row>
    <row r="129" spans="1:18" ht="12" customHeight="1">
      <c r="A129" s="59"/>
      <c r="B129" s="59"/>
      <c r="C129" s="59"/>
      <c r="D129" s="173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</row>
    <row r="130" spans="1:18" ht="12" customHeight="1">
      <c r="A130" s="59"/>
      <c r="B130" s="59"/>
      <c r="C130" s="59"/>
      <c r="D130" s="173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</row>
    <row r="131" spans="1:18" ht="12" customHeight="1">
      <c r="A131" s="59"/>
      <c r="B131" s="59"/>
      <c r="C131" s="59"/>
      <c r="D131" s="173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</row>
    <row r="132" spans="1:18" ht="12" customHeight="1">
      <c r="A132" s="59"/>
      <c r="B132" s="59"/>
      <c r="C132" s="59"/>
      <c r="D132" s="173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</row>
    <row r="133" spans="1:18" ht="12" customHeight="1">
      <c r="A133" s="59"/>
      <c r="B133" s="59"/>
      <c r="C133" s="59"/>
      <c r="D133" s="173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</row>
    <row r="134" spans="1:18" ht="12" customHeight="1">
      <c r="A134" s="59"/>
      <c r="B134" s="59"/>
      <c r="C134" s="59"/>
      <c r="D134" s="173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</row>
    <row r="135" spans="1:18" ht="12" customHeight="1">
      <c r="A135" s="59"/>
      <c r="B135" s="59"/>
      <c r="C135" s="59"/>
      <c r="D135" s="173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</row>
    <row r="136" spans="1:18" ht="12" customHeight="1">
      <c r="A136" s="59"/>
      <c r="B136" s="59"/>
      <c r="C136" s="59"/>
      <c r="D136" s="173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</row>
    <row r="137" spans="1:18" ht="12" customHeight="1">
      <c r="A137" s="59"/>
      <c r="B137" s="59"/>
      <c r="C137" s="59"/>
      <c r="D137" s="173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</row>
    <row r="138" spans="1:18" ht="12" customHeight="1">
      <c r="A138" s="59"/>
      <c r="B138" s="59"/>
      <c r="C138" s="59"/>
      <c r="D138" s="17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</row>
    <row r="139" spans="1:18" ht="12" customHeight="1">
      <c r="A139" s="59"/>
      <c r="B139" s="59"/>
      <c r="C139" s="59"/>
      <c r="D139" s="173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</row>
    <row r="140" spans="1:18" ht="12" customHeight="1">
      <c r="A140" s="59"/>
      <c r="B140" s="59"/>
      <c r="C140" s="59"/>
      <c r="D140" s="173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</row>
    <row r="141" spans="1:18" ht="12" customHeight="1">
      <c r="A141" s="59"/>
      <c r="B141" s="59"/>
      <c r="C141" s="59"/>
      <c r="D141" s="173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</row>
    <row r="142" spans="1:18" ht="12" customHeight="1">
      <c r="A142" s="59"/>
      <c r="B142" s="59"/>
      <c r="C142" s="59"/>
      <c r="D142" s="173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</row>
    <row r="143" spans="1:18" ht="12" customHeight="1">
      <c r="A143" s="59"/>
      <c r="B143" s="59"/>
      <c r="C143" s="59"/>
      <c r="D143" s="173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</row>
    <row r="144" spans="1:18" ht="12" customHeight="1">
      <c r="A144" s="59"/>
      <c r="B144" s="59"/>
      <c r="C144" s="59"/>
      <c r="D144" s="173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</row>
    <row r="145" spans="1:18" ht="12" customHeight="1">
      <c r="A145" s="59"/>
      <c r="B145" s="59"/>
      <c r="C145" s="59"/>
      <c r="D145" s="173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</row>
    <row r="146" spans="1:18" ht="12" customHeight="1">
      <c r="A146" s="59"/>
      <c r="B146" s="59"/>
      <c r="C146" s="59"/>
      <c r="D146" s="173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</row>
    <row r="147" spans="1:18" ht="12" customHeight="1">
      <c r="A147" s="59"/>
      <c r="B147" s="59"/>
      <c r="C147" s="59"/>
      <c r="D147" s="173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</row>
    <row r="148" spans="1:18" ht="12" customHeight="1">
      <c r="A148" s="59"/>
      <c r="B148" s="59"/>
      <c r="C148" s="59"/>
      <c r="D148" s="173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spans="1:18" ht="12" customHeight="1">
      <c r="A149" s="59"/>
      <c r="B149" s="59"/>
      <c r="C149" s="59"/>
      <c r="D149" s="173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</row>
    <row r="150" spans="1:18" ht="12" customHeight="1">
      <c r="A150" s="59"/>
      <c r="B150" s="59"/>
      <c r="C150" s="59"/>
      <c r="D150" s="173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</row>
    <row r="151" spans="1:18" ht="12" customHeight="1">
      <c r="A151" s="59"/>
      <c r="B151" s="59"/>
      <c r="C151" s="59"/>
      <c r="D151" s="173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</row>
    <row r="152" spans="1:18" ht="12" customHeight="1">
      <c r="A152" s="59"/>
      <c r="B152" s="59"/>
      <c r="C152" s="59"/>
      <c r="D152" s="173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</row>
    <row r="153" spans="1:18" ht="12" customHeight="1">
      <c r="A153" s="59"/>
      <c r="B153" s="59"/>
      <c r="C153" s="59"/>
      <c r="D153" s="173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</row>
    <row r="154" spans="1:18" ht="12" customHeight="1">
      <c r="A154" s="59"/>
      <c r="B154" s="59"/>
      <c r="C154" s="59"/>
      <c r="D154" s="173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</row>
    <row r="155" spans="1:18" ht="12" customHeight="1">
      <c r="A155" s="59"/>
      <c r="B155" s="59"/>
      <c r="C155" s="59"/>
      <c r="D155" s="173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</row>
    <row r="156" spans="1:18" ht="12" customHeight="1">
      <c r="A156" s="59"/>
      <c r="B156" s="59"/>
      <c r="C156" s="59"/>
      <c r="D156" s="173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</row>
    <row r="157" spans="1:18" ht="12" customHeight="1">
      <c r="A157" s="59"/>
      <c r="B157" s="59"/>
      <c r="C157" s="59"/>
      <c r="D157" s="173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</row>
    <row r="158" spans="1:18" ht="12" customHeight="1">
      <c r="A158" s="59"/>
      <c r="B158" s="59"/>
      <c r="C158" s="59"/>
      <c r="D158" s="173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</row>
    <row r="159" spans="1:18" ht="12" customHeight="1">
      <c r="A159" s="59"/>
      <c r="B159" s="59"/>
      <c r="C159" s="59"/>
      <c r="D159" s="173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</row>
    <row r="160" spans="1:18" ht="12" customHeight="1">
      <c r="A160" s="59"/>
      <c r="B160" s="59"/>
      <c r="C160" s="59"/>
      <c r="D160" s="173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spans="1:18" ht="12" customHeight="1">
      <c r="A161" s="59"/>
      <c r="B161" s="59"/>
      <c r="C161" s="59"/>
      <c r="D161" s="173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</row>
    <row r="162" spans="1:18" ht="12" customHeight="1">
      <c r="A162" s="59"/>
      <c r="B162" s="59"/>
      <c r="C162" s="59"/>
      <c r="D162" s="173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</row>
    <row r="163" spans="1:18" ht="12" customHeight="1">
      <c r="A163" s="59"/>
      <c r="B163" s="59"/>
      <c r="C163" s="59"/>
      <c r="D163" s="173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</row>
    <row r="164" spans="1:18" ht="12" customHeight="1">
      <c r="A164" s="59"/>
      <c r="B164" s="59"/>
      <c r="C164" s="59"/>
      <c r="D164" s="173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spans="1:18" ht="12" customHeight="1">
      <c r="A165" s="59"/>
      <c r="B165" s="59"/>
      <c r="C165" s="59"/>
      <c r="D165" s="173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</row>
    <row r="166" spans="1:18" ht="12" customHeight="1">
      <c r="A166" s="59"/>
      <c r="B166" s="59"/>
      <c r="C166" s="59"/>
      <c r="D166" s="173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</row>
    <row r="167" spans="1:18" ht="12" customHeight="1">
      <c r="A167" s="59"/>
      <c r="B167" s="59"/>
      <c r="C167" s="59"/>
      <c r="D167" s="173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</row>
    <row r="168" spans="1:18" ht="12" customHeight="1">
      <c r="A168" s="59"/>
      <c r="B168" s="59"/>
      <c r="C168" s="59"/>
      <c r="D168" s="173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1:18" ht="12" customHeight="1">
      <c r="A169" s="59"/>
      <c r="B169" s="59"/>
      <c r="C169" s="59"/>
      <c r="D169" s="173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1:18" ht="12" customHeight="1">
      <c r="A170" s="59"/>
      <c r="B170" s="59"/>
      <c r="C170" s="59"/>
      <c r="D170" s="173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</row>
    <row r="171" spans="1:18" ht="12" customHeight="1">
      <c r="A171" s="59"/>
      <c r="B171" s="59"/>
      <c r="C171" s="59"/>
      <c r="D171" s="173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</row>
    <row r="172" spans="1:18" ht="12" customHeight="1">
      <c r="A172" s="59"/>
      <c r="B172" s="59"/>
      <c r="C172" s="59"/>
      <c r="D172" s="173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1:18" ht="12" customHeight="1">
      <c r="A173" s="59"/>
      <c r="B173" s="59"/>
      <c r="C173" s="59"/>
      <c r="D173" s="173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1:18" ht="12" customHeight="1">
      <c r="A174" s="59"/>
      <c r="B174" s="59"/>
      <c r="C174" s="59"/>
      <c r="D174" s="173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</row>
    <row r="175" spans="1:18" ht="12" customHeight="1">
      <c r="A175" s="59"/>
      <c r="B175" s="59"/>
      <c r="C175" s="59"/>
      <c r="D175" s="173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</row>
    <row r="176" spans="1:18" ht="12" customHeight="1">
      <c r="A176" s="59"/>
      <c r="B176" s="59"/>
      <c r="C176" s="59"/>
      <c r="D176" s="173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1:18" ht="12" customHeight="1">
      <c r="A177" s="59"/>
      <c r="B177" s="59"/>
      <c r="C177" s="59"/>
      <c r="D177" s="173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1:18" ht="12" customHeight="1">
      <c r="A178" s="59"/>
      <c r="B178" s="59"/>
      <c r="C178" s="59"/>
      <c r="D178" s="173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</row>
    <row r="179" spans="1:18" ht="12" customHeight="1">
      <c r="A179" s="59"/>
      <c r="B179" s="59"/>
      <c r="C179" s="59"/>
      <c r="D179" s="173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</row>
    <row r="180" spans="1:18" ht="12" customHeight="1">
      <c r="A180" s="59"/>
      <c r="B180" s="59"/>
      <c r="C180" s="59"/>
      <c r="D180" s="173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1:18" ht="12" customHeight="1">
      <c r="A181" s="59"/>
      <c r="B181" s="59"/>
      <c r="C181" s="59"/>
      <c r="D181" s="173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1:18" ht="12" customHeight="1">
      <c r="A182" s="59"/>
      <c r="B182" s="59"/>
      <c r="C182" s="59"/>
      <c r="D182" s="173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</row>
    <row r="183" spans="1:18" ht="12" customHeight="1">
      <c r="A183" s="59"/>
      <c r="B183" s="59"/>
      <c r="C183" s="59"/>
      <c r="D183" s="173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</row>
    <row r="184" spans="1:18" ht="12" customHeight="1">
      <c r="A184" s="59"/>
      <c r="B184" s="59"/>
      <c r="C184" s="59"/>
      <c r="D184" s="173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1:18" ht="12" customHeight="1">
      <c r="A185" s="59"/>
      <c r="B185" s="59"/>
      <c r="C185" s="59"/>
      <c r="D185" s="173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1:18">
      <c r="A186" s="59"/>
      <c r="B186" s="59"/>
      <c r="C186" s="59"/>
      <c r="D186" s="173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</row>
    <row r="187" spans="1:18">
      <c r="A187" s="59"/>
      <c r="B187" s="59"/>
      <c r="C187" s="59"/>
      <c r="D187" s="173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</row>
    <row r="188" spans="1:18">
      <c r="A188" s="59"/>
      <c r="B188" s="59"/>
      <c r="C188" s="59"/>
      <c r="D188" s="173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1:18">
      <c r="A189" s="59"/>
      <c r="B189" s="59"/>
      <c r="C189" s="59"/>
      <c r="D189" s="173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1:18">
      <c r="A190" s="59"/>
      <c r="B190" s="59"/>
      <c r="C190" s="59"/>
      <c r="D190" s="173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</row>
    <row r="191" spans="1:18">
      <c r="A191" s="59"/>
      <c r="B191" s="59"/>
      <c r="C191" s="59"/>
      <c r="D191" s="173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</row>
    <row r="192" spans="1:18">
      <c r="A192" s="59"/>
      <c r="B192" s="59"/>
      <c r="C192" s="59"/>
      <c r="D192" s="173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1:18">
      <c r="A193" s="59"/>
      <c r="B193" s="59"/>
      <c r="C193" s="59"/>
      <c r="D193" s="173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1:18">
      <c r="A194" s="59"/>
      <c r="B194" s="59"/>
      <c r="C194" s="59"/>
      <c r="D194" s="173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</row>
    <row r="195" spans="1:18">
      <c r="A195" s="59"/>
      <c r="B195" s="59"/>
      <c r="C195" s="59"/>
      <c r="D195" s="173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</row>
    <row r="196" spans="1:18">
      <c r="A196" s="59"/>
      <c r="B196" s="59"/>
      <c r="C196" s="59"/>
      <c r="D196" s="173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1:18">
      <c r="A197" s="59"/>
      <c r="B197" s="59"/>
      <c r="C197" s="59"/>
      <c r="D197" s="173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1:18">
      <c r="A198" s="59"/>
      <c r="B198" s="59"/>
      <c r="C198" s="59"/>
      <c r="D198" s="173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</row>
    <row r="199" spans="1:18">
      <c r="A199" s="59"/>
      <c r="B199" s="59"/>
      <c r="C199" s="59"/>
      <c r="D199" s="173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</row>
    <row r="200" spans="1:18">
      <c r="A200" s="59"/>
      <c r="B200" s="59"/>
      <c r="C200" s="59"/>
      <c r="D200" s="173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1:18">
      <c r="A201" s="59"/>
      <c r="B201" s="59"/>
      <c r="C201" s="59"/>
      <c r="D201" s="173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1:18">
      <c r="A202" s="59"/>
      <c r="B202" s="59"/>
      <c r="C202" s="59"/>
      <c r="D202" s="173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</row>
    <row r="203" spans="1:18">
      <c r="A203" s="59"/>
      <c r="B203" s="59"/>
      <c r="C203" s="59"/>
      <c r="D203" s="173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</row>
    <row r="204" spans="1:18">
      <c r="A204" s="59"/>
      <c r="B204" s="59"/>
      <c r="C204" s="59"/>
      <c r="D204" s="173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1:18">
      <c r="A205" s="59"/>
      <c r="B205" s="59"/>
      <c r="C205" s="59"/>
      <c r="D205" s="173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1:18">
      <c r="A206" s="59"/>
      <c r="B206" s="59"/>
      <c r="C206" s="59"/>
      <c r="D206" s="173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</row>
    <row r="207" spans="1:18">
      <c r="A207" s="59"/>
      <c r="B207" s="59"/>
      <c r="C207" s="59"/>
      <c r="D207" s="173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</row>
    <row r="208" spans="1:18">
      <c r="A208" s="59"/>
      <c r="B208" s="59"/>
      <c r="C208" s="59"/>
      <c r="D208" s="173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1:18">
      <c r="A209" s="59"/>
      <c r="B209" s="59"/>
      <c r="C209" s="59"/>
      <c r="D209" s="173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1:18">
      <c r="A210" s="59"/>
      <c r="B210" s="59"/>
      <c r="C210" s="59"/>
      <c r="D210" s="173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</row>
    <row r="211" spans="1:18">
      <c r="A211" s="59"/>
      <c r="B211" s="59"/>
      <c r="C211" s="59"/>
      <c r="D211" s="173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</row>
    <row r="212" spans="1:18">
      <c r="A212" s="59"/>
      <c r="B212" s="59"/>
      <c r="C212" s="59"/>
      <c r="D212" s="173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1:18">
      <c r="A213" s="59"/>
      <c r="B213" s="59"/>
      <c r="C213" s="59"/>
      <c r="D213" s="173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1:18">
      <c r="A214" s="59"/>
      <c r="B214" s="59"/>
      <c r="C214" s="59"/>
      <c r="D214" s="173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>
      <c r="A215" s="59"/>
      <c r="B215" s="59"/>
      <c r="C215" s="59"/>
      <c r="D215" s="173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</row>
    <row r="216" spans="1:18">
      <c r="A216" s="59"/>
      <c r="B216" s="59"/>
      <c r="C216" s="59"/>
      <c r="D216" s="173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1:18">
      <c r="A217" s="59"/>
      <c r="B217" s="59"/>
      <c r="C217" s="59"/>
      <c r="D217" s="173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1:18">
      <c r="A218" s="59"/>
      <c r="B218" s="59"/>
      <c r="C218" s="59"/>
      <c r="D218" s="173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</row>
    <row r="219" spans="1:18">
      <c r="A219" s="59"/>
      <c r="B219" s="59"/>
      <c r="C219" s="59"/>
      <c r="D219" s="173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</row>
    <row r="220" spans="1:18">
      <c r="A220" s="59"/>
      <c r="B220" s="59"/>
      <c r="C220" s="59"/>
      <c r="D220" s="173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1:18">
      <c r="A221" s="59"/>
      <c r="B221" s="59"/>
      <c r="C221" s="59"/>
      <c r="D221" s="173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1:18">
      <c r="A222" s="59"/>
      <c r="B222" s="59"/>
      <c r="C222" s="59"/>
      <c r="D222" s="173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>
        <f>IF(Q221=0,0,(SUMPRODUCT(E15:O15,E16:O16)+SUMPRODUCT(E88:O88,E89:O89)+SUMPRODUCT(E221:O221,E222:O222))/Q221)</f>
        <v>0</v>
      </c>
    </row>
    <row r="223" spans="1:18">
      <c r="A223" s="59"/>
      <c r="B223" s="59"/>
      <c r="C223" s="59"/>
      <c r="D223" s="173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</row>
    <row r="224" spans="1:18">
      <c r="A224" s="59"/>
      <c r="B224" s="59"/>
      <c r="C224" s="59"/>
      <c r="D224" s="173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1:18">
      <c r="A225" s="59"/>
      <c r="B225" s="59"/>
      <c r="C225" s="59"/>
      <c r="D225" s="173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1:18">
      <c r="A226" s="59"/>
      <c r="B226" s="59"/>
      <c r="C226" s="59"/>
      <c r="D226" s="173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</row>
    <row r="227" spans="1:18">
      <c r="A227" s="59"/>
      <c r="B227" s="59"/>
      <c r="C227" s="59"/>
      <c r="D227" s="173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</row>
    <row r="228" spans="1:18">
      <c r="A228" s="59"/>
      <c r="B228" s="59"/>
      <c r="C228" s="59"/>
      <c r="D228" s="173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1:18">
      <c r="A229" s="59"/>
      <c r="B229" s="59"/>
      <c r="C229" s="59"/>
      <c r="D229" s="173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>
      <c r="A230" s="59"/>
      <c r="B230" s="59"/>
      <c r="C230" s="59"/>
      <c r="D230" s="173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</row>
    <row r="231" spans="1:18">
      <c r="A231" s="59"/>
      <c r="B231" s="59"/>
      <c r="C231" s="59"/>
      <c r="D231" s="173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</row>
    <row r="232" spans="1:18">
      <c r="A232" s="59"/>
      <c r="B232" s="59"/>
      <c r="C232" s="59"/>
      <c r="D232" s="173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1:18">
      <c r="A233" s="59"/>
      <c r="B233" s="59"/>
      <c r="C233" s="59"/>
      <c r="D233" s="173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1:18">
      <c r="A234" s="59"/>
      <c r="B234" s="59"/>
      <c r="C234" s="59"/>
      <c r="D234" s="173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</row>
    <row r="235" spans="1:18">
      <c r="A235" s="59"/>
      <c r="B235" s="59"/>
      <c r="C235" s="59"/>
      <c r="D235" s="173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A236" s="59"/>
      <c r="B236" s="59"/>
      <c r="C236" s="59"/>
      <c r="D236" s="173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A237" s="59"/>
      <c r="B237" s="59"/>
      <c r="C237" s="59"/>
      <c r="D237" s="173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A238" s="59"/>
      <c r="B238" s="59"/>
      <c r="C238" s="59"/>
      <c r="D238" s="173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A239" s="59"/>
      <c r="B239" s="59"/>
      <c r="C239" s="59"/>
      <c r="D239" s="173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A240" s="59"/>
      <c r="B240" s="59"/>
      <c r="C240" s="59"/>
      <c r="D240" s="173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1:18">
      <c r="A241" s="59"/>
      <c r="B241" s="59"/>
      <c r="C241" s="59"/>
      <c r="D241" s="173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1:18">
      <c r="A242" s="59"/>
      <c r="B242" s="59"/>
      <c r="C242" s="59"/>
      <c r="D242" s="173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1:18">
      <c r="A243" s="59"/>
      <c r="B243" s="59"/>
      <c r="C243" s="59"/>
      <c r="D243" s="173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1:18">
      <c r="A244" s="59"/>
      <c r="B244" s="59"/>
      <c r="C244" s="59"/>
      <c r="D244" s="173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1:18">
      <c r="A245" s="59"/>
      <c r="B245" s="59"/>
      <c r="C245" s="59"/>
      <c r="D245" s="173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1:18">
      <c r="A246" s="59"/>
      <c r="B246" s="59"/>
      <c r="C246" s="59"/>
      <c r="D246" s="173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1:18">
      <c r="A247" s="59"/>
      <c r="B247" s="59"/>
      <c r="C247" s="59"/>
      <c r="D247" s="173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1:18">
      <c r="A248" s="59"/>
      <c r="B248" s="59"/>
      <c r="C248" s="59"/>
      <c r="D248" s="173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1:18">
      <c r="A249" s="59"/>
      <c r="B249" s="59"/>
      <c r="C249" s="59"/>
      <c r="D249" s="173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1:18">
      <c r="A250" s="59"/>
      <c r="B250" s="59"/>
      <c r="C250" s="59"/>
      <c r="D250" s="173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1:18">
      <c r="A251" s="59"/>
      <c r="B251" s="59"/>
      <c r="C251" s="59"/>
      <c r="D251" s="173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1:18">
      <c r="A252" s="59"/>
      <c r="B252" s="59"/>
      <c r="C252" s="59"/>
      <c r="D252" s="173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1:18">
      <c r="A253" s="59"/>
      <c r="B253" s="59"/>
      <c r="C253" s="59"/>
      <c r="D253" s="173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1:18">
      <c r="A254" s="59"/>
      <c r="B254" s="59"/>
      <c r="C254" s="59"/>
      <c r="D254" s="173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1:18">
      <c r="A255" s="59"/>
      <c r="B255" s="59"/>
      <c r="C255" s="59"/>
      <c r="D255" s="173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1:18">
      <c r="A256" s="59"/>
      <c r="B256" s="59"/>
      <c r="C256" s="59"/>
      <c r="D256" s="173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1:18">
      <c r="A257" s="59"/>
      <c r="B257" s="59"/>
      <c r="C257" s="59"/>
      <c r="D257" s="173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1:18">
      <c r="A258" s="59"/>
      <c r="B258" s="59"/>
      <c r="C258" s="59"/>
      <c r="D258" s="173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1:18">
      <c r="A259" s="59"/>
      <c r="B259" s="59"/>
      <c r="C259" s="59"/>
      <c r="D259" s="173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1:18">
      <c r="A260" s="59"/>
      <c r="B260" s="59"/>
      <c r="C260" s="59"/>
      <c r="D260" s="173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1:18">
      <c r="A261" s="59"/>
      <c r="B261" s="59"/>
      <c r="C261" s="59"/>
      <c r="D261" s="173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1:18">
      <c r="A262" s="59"/>
      <c r="B262" s="59"/>
      <c r="C262" s="59"/>
      <c r="D262" s="173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1:18">
      <c r="A263" s="59"/>
      <c r="B263" s="59"/>
      <c r="C263" s="59"/>
      <c r="D263" s="173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1:18">
      <c r="A264" s="59"/>
      <c r="B264" s="59"/>
      <c r="C264" s="59"/>
      <c r="D264" s="173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1:18">
      <c r="A265" s="59"/>
      <c r="B265" s="59"/>
      <c r="C265" s="59"/>
      <c r="D265" s="173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1:18">
      <c r="A266" s="59"/>
      <c r="B266" s="59"/>
      <c r="C266" s="59"/>
      <c r="D266" s="173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1:18">
      <c r="A267" s="59"/>
      <c r="B267" s="59"/>
      <c r="C267" s="59"/>
      <c r="D267" s="173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1:18">
      <c r="A268" s="59"/>
      <c r="B268" s="59"/>
      <c r="C268" s="59"/>
      <c r="D268" s="173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1:18">
      <c r="A269" s="59"/>
      <c r="B269" s="59"/>
      <c r="C269" s="59"/>
      <c r="D269" s="173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1:18">
      <c r="A270" s="59"/>
      <c r="B270" s="59"/>
      <c r="C270" s="59"/>
      <c r="D270" s="173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1:18">
      <c r="A271" s="59"/>
      <c r="B271" s="59"/>
      <c r="C271" s="59"/>
      <c r="D271" s="173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1:18">
      <c r="A272" s="59"/>
      <c r="B272" s="59"/>
      <c r="C272" s="59"/>
      <c r="D272" s="173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1:18">
      <c r="A273" s="59"/>
      <c r="B273" s="59"/>
      <c r="C273" s="59"/>
      <c r="D273" s="173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1:18">
      <c r="A274" s="59"/>
      <c r="B274" s="59"/>
      <c r="C274" s="59"/>
      <c r="D274" s="173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1:18">
      <c r="A275" s="59"/>
      <c r="B275" s="59"/>
      <c r="C275" s="59"/>
      <c r="D275" s="173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1:18">
      <c r="A276" s="59"/>
      <c r="B276" s="59"/>
      <c r="C276" s="59"/>
      <c r="D276" s="173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1:18">
      <c r="A277" s="59"/>
      <c r="B277" s="59"/>
      <c r="C277" s="59"/>
      <c r="D277" s="173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1:18">
      <c r="A278" s="59"/>
      <c r="B278" s="59"/>
      <c r="C278" s="59"/>
      <c r="D278" s="173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1:18">
      <c r="A279" s="59"/>
      <c r="B279" s="59"/>
      <c r="C279" s="59"/>
      <c r="D279" s="173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1:18">
      <c r="A280" s="59"/>
      <c r="B280" s="59"/>
      <c r="C280" s="59"/>
      <c r="D280" s="173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1:18">
      <c r="A281" s="59"/>
      <c r="B281" s="59"/>
      <c r="C281" s="59"/>
      <c r="D281" s="173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1:18">
      <c r="A282" s="59"/>
      <c r="B282" s="59"/>
      <c r="C282" s="59"/>
      <c r="D282" s="173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1:18">
      <c r="A283" s="59"/>
      <c r="B283" s="59"/>
      <c r="C283" s="59"/>
      <c r="D283" s="173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1:18">
      <c r="A284" s="59"/>
      <c r="B284" s="59"/>
      <c r="C284" s="59"/>
      <c r="D284" s="173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1:18">
      <c r="A285" s="59"/>
      <c r="B285" s="59"/>
      <c r="C285" s="59"/>
      <c r="D285" s="173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1:18">
      <c r="A286" s="59"/>
      <c r="B286" s="59"/>
      <c r="C286" s="59"/>
      <c r="D286" s="173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1:18">
      <c r="A287" s="59"/>
      <c r="B287" s="59"/>
      <c r="C287" s="59"/>
      <c r="D287" s="173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1:18">
      <c r="A288" s="59"/>
      <c r="B288" s="59"/>
      <c r="C288" s="59"/>
      <c r="D288" s="173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1:18">
      <c r="A289" s="59"/>
      <c r="B289" s="59"/>
      <c r="C289" s="59"/>
      <c r="D289" s="173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1:18">
      <c r="A290" s="59"/>
      <c r="B290" s="59"/>
      <c r="C290" s="59"/>
      <c r="D290" s="173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1:18">
      <c r="A291" s="59"/>
      <c r="B291" s="59"/>
      <c r="C291" s="59"/>
      <c r="D291" s="173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1:18">
      <c r="A292" s="59"/>
      <c r="B292" s="59"/>
      <c r="C292" s="59"/>
      <c r="D292" s="173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1:18">
      <c r="A293" s="59"/>
      <c r="B293" s="59"/>
      <c r="C293" s="59"/>
      <c r="D293" s="173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1:18">
      <c r="A294" s="59"/>
      <c r="B294" s="59"/>
      <c r="C294" s="59"/>
      <c r="D294" s="173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1:18">
      <c r="A295" s="59"/>
      <c r="B295" s="59"/>
      <c r="C295" s="59"/>
      <c r="D295" s="173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1:18">
      <c r="A296" s="59"/>
      <c r="B296" s="59"/>
      <c r="C296" s="59"/>
      <c r="D296" s="173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1:18">
      <c r="A297" s="59"/>
      <c r="B297" s="59"/>
      <c r="C297" s="59"/>
      <c r="D297" s="173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1:18">
      <c r="A298" s="59"/>
      <c r="B298" s="59"/>
      <c r="C298" s="59"/>
      <c r="D298" s="173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1:18">
      <c r="A299" s="59"/>
      <c r="B299" s="59"/>
      <c r="C299" s="59"/>
      <c r="D299" s="173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1:18">
      <c r="A300" s="59"/>
      <c r="B300" s="59"/>
      <c r="C300" s="59"/>
      <c r="D300" s="173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1:18">
      <c r="A301" s="59"/>
      <c r="B301" s="59"/>
      <c r="C301" s="59"/>
      <c r="D301" s="173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1:18">
      <c r="A302" s="59"/>
      <c r="B302" s="59"/>
      <c r="C302" s="59"/>
      <c r="D302" s="173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1:18">
      <c r="A303" s="59"/>
      <c r="B303" s="59"/>
      <c r="C303" s="59"/>
      <c r="D303" s="173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1:18">
      <c r="A304" s="59"/>
      <c r="B304" s="59"/>
      <c r="C304" s="59"/>
      <c r="D304" s="173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1:18">
      <c r="A305" s="59"/>
      <c r="B305" s="59"/>
      <c r="C305" s="59"/>
      <c r="D305" s="173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1:18">
      <c r="A306" s="59"/>
      <c r="B306" s="59"/>
      <c r="C306" s="59"/>
      <c r="D306" s="173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1:18">
      <c r="A307" s="59"/>
      <c r="B307" s="59"/>
      <c r="C307" s="59"/>
      <c r="D307" s="173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1:18">
      <c r="A308" s="59"/>
      <c r="B308" s="59"/>
      <c r="C308" s="59"/>
      <c r="D308" s="173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1:18">
      <c r="A309" s="59"/>
      <c r="B309" s="59"/>
      <c r="C309" s="59"/>
      <c r="D309" s="173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1:18">
      <c r="A310" s="59"/>
      <c r="B310" s="59"/>
      <c r="C310" s="59"/>
      <c r="D310" s="173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1:18">
      <c r="A311" s="59"/>
      <c r="B311" s="59"/>
      <c r="C311" s="59"/>
      <c r="D311" s="173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1:18">
      <c r="A312" s="59"/>
      <c r="B312" s="59"/>
      <c r="C312" s="59"/>
      <c r="D312" s="173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1:18">
      <c r="A313" s="59"/>
      <c r="B313" s="59"/>
      <c r="C313" s="59"/>
      <c r="D313" s="173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1:18">
      <c r="A314" s="59"/>
      <c r="B314" s="59"/>
      <c r="C314" s="59"/>
      <c r="D314" s="173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1:18">
      <c r="A315" s="59"/>
      <c r="B315" s="59"/>
      <c r="C315" s="59"/>
      <c r="D315" s="173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1:18">
      <c r="A316" s="59"/>
      <c r="B316" s="59"/>
      <c r="C316" s="59"/>
      <c r="D316" s="173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1:18">
      <c r="A317" s="59"/>
      <c r="B317" s="59"/>
      <c r="C317" s="59"/>
      <c r="D317" s="173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1:18">
      <c r="A318" s="59"/>
      <c r="B318" s="59"/>
      <c r="C318" s="59"/>
      <c r="D318" s="173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1:18">
      <c r="A319" s="59"/>
      <c r="B319" s="59"/>
      <c r="C319" s="59"/>
      <c r="D319" s="173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1:18">
      <c r="A320" s="59"/>
      <c r="B320" s="59"/>
      <c r="C320" s="59"/>
      <c r="D320" s="173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1:18">
      <c r="A321" s="59"/>
      <c r="B321" s="59"/>
      <c r="C321" s="59"/>
      <c r="D321" s="173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1:18">
      <c r="A322" s="59"/>
      <c r="B322" s="59"/>
      <c r="C322" s="59"/>
      <c r="D322" s="173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1:18">
      <c r="A323" s="59"/>
      <c r="B323" s="59"/>
      <c r="C323" s="59"/>
      <c r="D323" s="173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1:18">
      <c r="A324" s="59"/>
      <c r="B324" s="59"/>
      <c r="C324" s="59"/>
      <c r="D324" s="173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1:18">
      <c r="A325" s="59"/>
      <c r="B325" s="59"/>
      <c r="C325" s="59"/>
      <c r="D325" s="173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1:18">
      <c r="A326" s="59"/>
      <c r="B326" s="59"/>
      <c r="C326" s="59"/>
      <c r="D326" s="173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1:18">
      <c r="A327" s="59"/>
      <c r="B327" s="59"/>
      <c r="C327" s="59"/>
      <c r="D327" s="173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1:18">
      <c r="A328" s="59"/>
      <c r="B328" s="59"/>
      <c r="C328" s="59"/>
      <c r="D328" s="173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1:18">
      <c r="A329" s="59"/>
      <c r="B329" s="59"/>
      <c r="C329" s="59"/>
      <c r="D329" s="173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1:18">
      <c r="A330" s="59"/>
      <c r="B330" s="59"/>
      <c r="C330" s="59"/>
      <c r="D330" s="173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1:18">
      <c r="A331" s="59"/>
      <c r="B331" s="59"/>
      <c r="C331" s="59"/>
      <c r="D331" s="173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1:18">
      <c r="A332" s="59"/>
      <c r="B332" s="59"/>
      <c r="C332" s="59"/>
      <c r="D332" s="173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1:18">
      <c r="A333" s="59"/>
      <c r="B333" s="59"/>
      <c r="C333" s="59"/>
      <c r="D333" s="173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1:18">
      <c r="A334" s="59"/>
      <c r="B334" s="59"/>
      <c r="C334" s="59"/>
      <c r="D334" s="173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1:18">
      <c r="A335" s="59"/>
      <c r="B335" s="59"/>
      <c r="C335" s="59"/>
      <c r="D335" s="173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1:18">
      <c r="A336" s="59"/>
      <c r="B336" s="59"/>
      <c r="C336" s="59"/>
      <c r="D336" s="173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1:18">
      <c r="A337" s="59"/>
      <c r="B337" s="59"/>
      <c r="C337" s="59"/>
      <c r="D337" s="173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1:18">
      <c r="A338" s="59"/>
      <c r="B338" s="59"/>
      <c r="C338" s="59"/>
      <c r="D338" s="173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1:18">
      <c r="A339" s="59"/>
      <c r="B339" s="59"/>
      <c r="C339" s="59"/>
      <c r="D339" s="173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1:18">
      <c r="A340" s="59"/>
      <c r="B340" s="59"/>
      <c r="C340" s="59"/>
      <c r="D340" s="173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1:18">
      <c r="A341" s="59"/>
      <c r="B341" s="59"/>
      <c r="C341" s="59"/>
      <c r="D341" s="173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1:18">
      <c r="A342" s="59"/>
      <c r="B342" s="59"/>
      <c r="C342" s="59"/>
      <c r="D342" s="173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1:18">
      <c r="A343" s="59"/>
      <c r="B343" s="59"/>
      <c r="C343" s="59"/>
      <c r="D343" s="173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1:18">
      <c r="A344" s="59"/>
      <c r="B344" s="59"/>
      <c r="C344" s="59"/>
      <c r="D344" s="173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1:18">
      <c r="A345" s="59"/>
      <c r="B345" s="59"/>
      <c r="C345" s="59"/>
      <c r="D345" s="173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1:18">
      <c r="A346" s="59"/>
      <c r="B346" s="59"/>
      <c r="C346" s="59"/>
      <c r="D346" s="173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1:18">
      <c r="A347" s="59"/>
      <c r="B347" s="59"/>
      <c r="C347" s="59"/>
      <c r="D347" s="173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1:18">
      <c r="A348" s="59"/>
      <c r="B348" s="59"/>
      <c r="C348" s="59"/>
      <c r="D348" s="173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1:18">
      <c r="A349" s="59"/>
      <c r="B349" s="59"/>
      <c r="C349" s="59"/>
      <c r="D349" s="173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1:18">
      <c r="A350" s="59"/>
      <c r="B350" s="59"/>
      <c r="C350" s="59"/>
      <c r="D350" s="173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1:18">
      <c r="A351" s="59"/>
      <c r="B351" s="59"/>
      <c r="C351" s="59"/>
      <c r="D351" s="173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1:18">
      <c r="A352" s="59"/>
      <c r="B352" s="59"/>
      <c r="C352" s="59"/>
      <c r="D352" s="173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1:18">
      <c r="A353" s="59"/>
      <c r="B353" s="59"/>
      <c r="C353" s="59"/>
      <c r="D353" s="173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1:18">
      <c r="A354" s="59"/>
      <c r="B354" s="59"/>
      <c r="C354" s="59"/>
      <c r="D354" s="173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1:18">
      <c r="A355" s="59"/>
      <c r="B355" s="59"/>
      <c r="C355" s="59"/>
      <c r="D355" s="173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1:18">
      <c r="A356" s="59"/>
      <c r="B356" s="59"/>
      <c r="C356" s="59"/>
      <c r="D356" s="173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1:18">
      <c r="A357" s="59"/>
      <c r="B357" s="59"/>
      <c r="C357" s="59"/>
      <c r="D357" s="173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1:18">
      <c r="A358" s="59"/>
      <c r="B358" s="59"/>
      <c r="C358" s="59"/>
      <c r="D358" s="173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1:18">
      <c r="A359" s="59"/>
      <c r="B359" s="59"/>
      <c r="C359" s="59"/>
      <c r="D359" s="173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1:18">
      <c r="A360" s="59"/>
      <c r="B360" s="59"/>
      <c r="C360" s="59"/>
      <c r="D360" s="173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1:18">
      <c r="A361" s="59"/>
      <c r="B361" s="59"/>
      <c r="C361" s="59"/>
      <c r="D361" s="173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1:18">
      <c r="A362" s="59"/>
      <c r="B362" s="59"/>
      <c r="C362" s="59"/>
      <c r="D362" s="173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1:18">
      <c r="A363" s="59"/>
      <c r="B363" s="59"/>
      <c r="C363" s="59"/>
      <c r="D363" s="173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1:18">
      <c r="A364" s="59"/>
      <c r="B364" s="59"/>
      <c r="C364" s="59"/>
      <c r="D364" s="173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1:18">
      <c r="A365" s="59"/>
      <c r="B365" s="59"/>
      <c r="C365" s="59"/>
      <c r="D365" s="173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1:18">
      <c r="A366" s="59"/>
      <c r="B366" s="59"/>
      <c r="C366" s="59"/>
      <c r="D366" s="173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1:18">
      <c r="A367" s="59"/>
      <c r="B367" s="59"/>
      <c r="C367" s="59"/>
      <c r="D367" s="173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1:18">
      <c r="A368" s="59"/>
      <c r="B368" s="59"/>
      <c r="C368" s="59"/>
      <c r="D368" s="173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1:18">
      <c r="A369" s="59"/>
      <c r="B369" s="59"/>
      <c r="C369" s="59"/>
      <c r="D369" s="173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1:18">
      <c r="A370" s="59"/>
      <c r="B370" s="59"/>
      <c r="C370" s="59"/>
      <c r="D370" s="173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1:18">
      <c r="A371" s="59"/>
      <c r="B371" s="59"/>
      <c r="C371" s="59"/>
      <c r="D371" s="173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1:18">
      <c r="A372" s="59"/>
      <c r="B372" s="59"/>
      <c r="C372" s="59"/>
      <c r="D372" s="173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1:18">
      <c r="A373" s="59"/>
      <c r="B373" s="59"/>
      <c r="C373" s="59"/>
      <c r="D373" s="173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1:18">
      <c r="A374" s="59"/>
      <c r="B374" s="59"/>
      <c r="C374" s="59"/>
      <c r="D374" s="173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1:18">
      <c r="A375" s="59"/>
      <c r="B375" s="59"/>
      <c r="C375" s="59"/>
      <c r="D375" s="173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1:18">
      <c r="A376" s="59"/>
      <c r="B376" s="59"/>
      <c r="C376" s="59"/>
      <c r="D376" s="173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</sheetData>
  <mergeCells count="73">
    <mergeCell ref="A1:R1"/>
    <mergeCell ref="A3:A4"/>
    <mergeCell ref="B3:B4"/>
    <mergeCell ref="C3:C4"/>
    <mergeCell ref="E3:O3"/>
    <mergeCell ref="P3:P4"/>
    <mergeCell ref="B15:B16"/>
    <mergeCell ref="C15:C16"/>
    <mergeCell ref="A17:C17"/>
    <mergeCell ref="A18:C18"/>
    <mergeCell ref="A5:A16"/>
    <mergeCell ref="B5:B6"/>
    <mergeCell ref="C5:C6"/>
    <mergeCell ref="B7:B8"/>
    <mergeCell ref="C7:C8"/>
    <mergeCell ref="B9:B10"/>
    <mergeCell ref="C9:C10"/>
    <mergeCell ref="B11:B12"/>
    <mergeCell ref="C11:C12"/>
    <mergeCell ref="C13:C14"/>
    <mergeCell ref="B13:B14"/>
    <mergeCell ref="A20:A21"/>
    <mergeCell ref="B20:B21"/>
    <mergeCell ref="C20:C21"/>
    <mergeCell ref="E20:O20"/>
    <mergeCell ref="P20:P21"/>
    <mergeCell ref="A22:A33"/>
    <mergeCell ref="B22:B23"/>
    <mergeCell ref="C22:C23"/>
    <mergeCell ref="B24:B25"/>
    <mergeCell ref="C24:C25"/>
    <mergeCell ref="B32:B33"/>
    <mergeCell ref="C32:C33"/>
    <mergeCell ref="B26:B27"/>
    <mergeCell ref="C26:C27"/>
    <mergeCell ref="B28:B29"/>
    <mergeCell ref="C28:C29"/>
    <mergeCell ref="B30:B31"/>
    <mergeCell ref="C30:C31"/>
    <mergeCell ref="Q37:R37"/>
    <mergeCell ref="A34:C34"/>
    <mergeCell ref="A35:C35"/>
    <mergeCell ref="AB41:AB42"/>
    <mergeCell ref="AC41:AC42"/>
    <mergeCell ref="W41:W42"/>
    <mergeCell ref="X41:X42"/>
    <mergeCell ref="Y41:Y42"/>
    <mergeCell ref="A37:A38"/>
    <mergeCell ref="B37:B38"/>
    <mergeCell ref="C37:C38"/>
    <mergeCell ref="E37:O37"/>
    <mergeCell ref="P37:P38"/>
    <mergeCell ref="Z41:Z42"/>
    <mergeCell ref="AA41:AA42"/>
    <mergeCell ref="V41:V42"/>
    <mergeCell ref="T41:T42"/>
    <mergeCell ref="U41:U42"/>
    <mergeCell ref="B41:B42"/>
    <mergeCell ref="C41:C42"/>
    <mergeCell ref="S41:S42"/>
    <mergeCell ref="A52:C52"/>
    <mergeCell ref="A39:A50"/>
    <mergeCell ref="B39:B40"/>
    <mergeCell ref="C39:C40"/>
    <mergeCell ref="B45:B46"/>
    <mergeCell ref="C45:C46"/>
    <mergeCell ref="B47:B48"/>
    <mergeCell ref="C47:C48"/>
    <mergeCell ref="B49:B50"/>
    <mergeCell ref="C49:C50"/>
    <mergeCell ref="A51:C51"/>
    <mergeCell ref="B43:B44"/>
    <mergeCell ref="C43:C44"/>
  </mergeCells>
  <printOptions horizontalCentered="1"/>
  <pageMargins left="0.3" right="0.3" top="0.3" bottom="0.3" header="0.1" footer="0.1"/>
  <pageSetup paperSize="9" scale="49" fitToHeight="0" orientation="portrait" r:id="rId1"/>
  <headerFooter>
    <oddFooter>&amp;L&amp;"MS Sans Serif,Regular"No. Form : FM/PROD-011&amp;R&amp;"MS Sans Serif,Regular"Reported by Planning Section           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26FC555DBC6F4A94F74BD8E791C4C6" ma:contentTypeVersion="9" ma:contentTypeDescription="Create a new document." ma:contentTypeScope="" ma:versionID="b3b7ea664e3fd2f6104edd84c8693fac">
  <xsd:schema xmlns:xsd="http://www.w3.org/2001/XMLSchema" xmlns:xs="http://www.w3.org/2001/XMLSchema" xmlns:p="http://schemas.microsoft.com/office/2006/metadata/properties" xmlns:ns3="6e0bfb83-2687-4372-a39d-5935764713aa" xmlns:ns4="1df34c31-0d0b-4a62-9bee-7b8f94e19143" targetNamespace="http://schemas.microsoft.com/office/2006/metadata/properties" ma:root="true" ma:fieldsID="d3a9e6372c757cc231ebf122c3be469c" ns3:_="" ns4:_="">
    <xsd:import namespace="6e0bfb83-2687-4372-a39d-5935764713aa"/>
    <xsd:import namespace="1df34c31-0d0b-4a62-9bee-7b8f94e1914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bfb83-2687-4372-a39d-5935764713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34c31-0d0b-4a62-9bee-7b8f94e19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C8D269-6FE9-4F4B-B710-AA10F9C6F8A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df34c31-0d0b-4a62-9bee-7b8f94e19143"/>
    <ds:schemaRef ds:uri="6e0bfb83-2687-4372-a39d-5935764713a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7E182F1-0570-4DA0-B7CB-76BC430E19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bfb83-2687-4372-a39d-5935764713aa"/>
    <ds:schemaRef ds:uri="1df34c31-0d0b-4a62-9bee-7b8f94e191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04C3FF-5C09-460F-8489-897961CA0C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Summary</vt:lpstr>
      <vt:lpstr>PAMA</vt:lpstr>
      <vt:lpstr>BIMA</vt:lpstr>
      <vt:lpstr>PETROSEA</vt:lpstr>
      <vt:lpstr>SIMS</vt:lpstr>
      <vt:lpstr>DUM</vt:lpstr>
      <vt:lpstr>KMI</vt:lpstr>
      <vt:lpstr>BIMA!Print_Area</vt:lpstr>
      <vt:lpstr>Cover!Print_Area</vt:lpstr>
      <vt:lpstr>DUM!Print_Area</vt:lpstr>
      <vt:lpstr>KMI!Print_Area</vt:lpstr>
      <vt:lpstr>PAMA!Print_Area</vt:lpstr>
      <vt:lpstr>PETROSEA!Print_Area</vt:lpstr>
      <vt:lpstr>SIMS!Print_Area</vt:lpstr>
      <vt:lpstr>Summary!Print_Area</vt:lpstr>
      <vt:lpstr>Summary!Print_Titles</vt:lpstr>
    </vt:vector>
  </TitlesOfParts>
  <Company>KJA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 Elissa</dc:creator>
  <cp:lastModifiedBy>Gusti Elissa Damayanti</cp:lastModifiedBy>
  <cp:lastPrinted>2023-03-02T07:33:26Z</cp:lastPrinted>
  <dcterms:created xsi:type="dcterms:W3CDTF">2006-04-18T03:28:00Z</dcterms:created>
  <dcterms:modified xsi:type="dcterms:W3CDTF">2023-05-03T07:42:15Z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0x010100B126FC555DBC6F4A94F74BD8E791C4C6</vt:lpwstr>
  </property>
</Properties>
</file>